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VI.2.1.4A 2018" sheetId="7" r:id="rId1"/>
  </sheets>
  <calcPr calcId="145621"/>
</workbook>
</file>

<file path=xl/calcChain.xml><?xml version="1.0" encoding="utf-8"?>
<calcChain xmlns="http://schemas.openxmlformats.org/spreadsheetml/2006/main">
  <c r="R281" i="7" l="1"/>
  <c r="Q281" i="7"/>
  <c r="P281" i="7"/>
  <c r="O281" i="7"/>
  <c r="N281" i="7"/>
  <c r="M281" i="7"/>
  <c r="L281" i="7"/>
  <c r="K281" i="7"/>
  <c r="J281" i="7"/>
  <c r="I281" i="7"/>
  <c r="H281" i="7"/>
  <c r="G281" i="7"/>
  <c r="F281" i="7"/>
  <c r="E281" i="7"/>
  <c r="B281" i="7"/>
  <c r="C277" i="7"/>
  <c r="C242" i="7"/>
  <c r="D234" i="7"/>
  <c r="C234" i="7"/>
  <c r="C215" i="7"/>
  <c r="D200" i="7"/>
  <c r="C200" i="7"/>
  <c r="C197" i="7"/>
  <c r="D191" i="7"/>
  <c r="D189" i="7"/>
  <c r="C187" i="7"/>
  <c r="D183" i="7"/>
  <c r="C183" i="7"/>
  <c r="D169" i="7"/>
  <c r="C169" i="7"/>
  <c r="D157" i="7"/>
  <c r="C157" i="7"/>
  <c r="D156" i="7"/>
  <c r="C156" i="7"/>
  <c r="D154" i="7"/>
  <c r="C154" i="7"/>
  <c r="D152" i="7"/>
  <c r="C133" i="7"/>
  <c r="C125" i="7"/>
  <c r="D87" i="7"/>
  <c r="C87" i="7"/>
  <c r="C65" i="7"/>
  <c r="D49" i="7"/>
  <c r="C49" i="7"/>
  <c r="C281" i="7" s="1"/>
  <c r="C48" i="7"/>
  <c r="D44" i="7"/>
  <c r="C44" i="7"/>
  <c r="D38" i="7"/>
  <c r="C38" i="7"/>
  <c r="D37" i="7"/>
  <c r="C37" i="7"/>
  <c r="D30" i="7"/>
  <c r="C30" i="7"/>
  <c r="D14" i="7"/>
  <c r="C14" i="7"/>
  <c r="D6" i="7"/>
  <c r="D281" i="7" s="1"/>
  <c r="C6" i="7"/>
</calcChain>
</file>

<file path=xl/sharedStrings.xml><?xml version="1.0" encoding="utf-8"?>
<sst xmlns="http://schemas.openxmlformats.org/spreadsheetml/2006/main" count="640" uniqueCount="304">
  <si>
    <t>Totale Italia</t>
  </si>
  <si>
    <t>RO/RO</t>
  </si>
  <si>
    <t>Tab. VI.2.1.4A - Opere ed infrastrutture portuali per Porto - Impianti e attrezzature al 30/09/2018</t>
  </si>
  <si>
    <t>Porto</t>
  </si>
  <si>
    <t>Capitaneria di Porto</t>
  </si>
  <si>
    <t>Numero</t>
  </si>
  <si>
    <t>Accosti</t>
  </si>
  <si>
    <t>Numero di accosti che effettuano servizio di:</t>
  </si>
  <si>
    <t>Numero di accosti dotati di binari:</t>
  </si>
  <si>
    <t>Lunghezza complessiva (metri)</t>
  </si>
  <si>
    <t>Superficie totale delle banchine (metri quadrati)</t>
  </si>
  <si>
    <t>passeggeri</t>
  </si>
  <si>
    <t>prodotti petroliferi</t>
  </si>
  <si>
    <t>altre merci liquide</t>
  </si>
  <si>
    <t>merci secche alla rinfusa</t>
  </si>
  <si>
    <t>merci in colli</t>
  </si>
  <si>
    <t>container</t>
  </si>
  <si>
    <t>altre merci</t>
  </si>
  <si>
    <t>pescato</t>
  </si>
  <si>
    <t>diporto</t>
  </si>
  <si>
    <t xml:space="preserve">mezzi di servizio </t>
  </si>
  <si>
    <t>ormeggio navi militari</t>
  </si>
  <si>
    <t>collegati alla rete ferroviaria</t>
  </si>
  <si>
    <t>non collegati alla rete ferroviaria</t>
  </si>
  <si>
    <t>Imperia</t>
  </si>
  <si>
    <t>Arma di Taggia</t>
  </si>
  <si>
    <t>Bordighera</t>
  </si>
  <si>
    <t>Diano Marina</t>
  </si>
  <si>
    <t>Marina degli Aregai</t>
  </si>
  <si>
    <t>Marina di San Lorenzo</t>
  </si>
  <si>
    <t>Riva Ligure</t>
  </si>
  <si>
    <t>San Bartolomeo al Mare</t>
  </si>
  <si>
    <t>Sanremo</t>
  </si>
  <si>
    <t>Santo Stefano al Mare</t>
  </si>
  <si>
    <t>Savona</t>
  </si>
  <si>
    <t>Alassio</t>
  </si>
  <si>
    <t>Andora</t>
  </si>
  <si>
    <t>Borghetto Santo Spirito</t>
  </si>
  <si>
    <t>Celle Ligure</t>
  </si>
  <si>
    <t>Finale Ligure</t>
  </si>
  <si>
    <t>Loano</t>
  </si>
  <si>
    <t>Vado Ligure</t>
  </si>
  <si>
    <t>n.d.</t>
  </si>
  <si>
    <t>Varazze</t>
  </si>
  <si>
    <t>Genova</t>
  </si>
  <si>
    <t>Arenzano</t>
  </si>
  <si>
    <t>Camogli</t>
  </si>
  <si>
    <t>Chiavari</t>
  </si>
  <si>
    <t>Lavagna</t>
  </si>
  <si>
    <t>Portofino</t>
  </si>
  <si>
    <t>Rapallo</t>
  </si>
  <si>
    <t>Santa Margherita Ligure</t>
  </si>
  <si>
    <t>Sestri Levante</t>
  </si>
  <si>
    <t>La Spezia</t>
  </si>
  <si>
    <t>Bocca di Magra</t>
  </si>
  <si>
    <t>Framura</t>
  </si>
  <si>
    <t>Lerici</t>
  </si>
  <si>
    <t>Levanto</t>
  </si>
  <si>
    <t>Monterosso al Mare porto di ponente</t>
  </si>
  <si>
    <t>Monterosso al Mare porto di levante</t>
  </si>
  <si>
    <t>Portovenere</t>
  </si>
  <si>
    <t>Vernazza</t>
  </si>
  <si>
    <t>Marina di Carrara</t>
  </si>
  <si>
    <t>Viareggio</t>
  </si>
  <si>
    <t>Forte dei Marmi</t>
  </si>
  <si>
    <t>Livorno</t>
  </si>
  <si>
    <t>Isola del Giglio</t>
  </si>
  <si>
    <t>Isola di Capraia</t>
  </si>
  <si>
    <t>Marina di Cecina</t>
  </si>
  <si>
    <t>Marina di Pisa</t>
  </si>
  <si>
    <t>Piombino</t>
  </si>
  <si>
    <t>Pontile di Cavo</t>
  </si>
  <si>
    <t>Porto Ercole</t>
  </si>
  <si>
    <t>Porto Santo Stefano</t>
  </si>
  <si>
    <t>Talamone</t>
  </si>
  <si>
    <t>Vada</t>
  </si>
  <si>
    <t>Portoferraio</t>
  </si>
  <si>
    <t>Marciana Marina</t>
  </si>
  <si>
    <t>Marina di Campo</t>
  </si>
  <si>
    <t>Porto Azzurro</t>
  </si>
  <si>
    <t>Rio Marina</t>
  </si>
  <si>
    <t>Civitavecchia</t>
  </si>
  <si>
    <t>Santa Marinella</t>
  </si>
  <si>
    <t>Roma-Fiumicino</t>
  </si>
  <si>
    <t>Roma-Ostia</t>
  </si>
  <si>
    <t>Anzio</t>
  </si>
  <si>
    <t>Gaeta</t>
  </si>
  <si>
    <t>Ponza</t>
  </si>
  <si>
    <t>San Felice Circeo</t>
  </si>
  <si>
    <t>Scauri di Minturno</t>
  </si>
  <si>
    <t>Sperlonga</t>
  </si>
  <si>
    <t>Terracina</t>
  </si>
  <si>
    <t>Ventotene</t>
  </si>
  <si>
    <t>Napoli</t>
  </si>
  <si>
    <t>Acquamorta</t>
  </si>
  <si>
    <t>Baia</t>
  </si>
  <si>
    <t>Capri</t>
  </si>
  <si>
    <t>Casamicciola Terme</t>
  </si>
  <si>
    <t>Forio d'Ischia</t>
  </si>
  <si>
    <t>Ischia</t>
  </si>
  <si>
    <t>Lacco Ameno</t>
  </si>
  <si>
    <t>Pozzuoli</t>
  </si>
  <si>
    <t>Procida - Marina Grande</t>
  </si>
  <si>
    <t>Sant'Angelo</t>
  </si>
  <si>
    <t>Torre del Greco</t>
  </si>
  <si>
    <t>Castellammare di Stabia</t>
  </si>
  <si>
    <t>Marina d'Equa</t>
  </si>
  <si>
    <t>Marina di Cassano</t>
  </si>
  <si>
    <t>Marina della Lobra</t>
  </si>
  <si>
    <t>Sorrento - Marina Piccola</t>
  </si>
  <si>
    <t>Torre Annunziata</t>
  </si>
  <si>
    <t>Salerno</t>
  </si>
  <si>
    <t>Acciaroli</t>
  </si>
  <si>
    <t>Agropoli</t>
  </si>
  <si>
    <t>Amalfi</t>
  </si>
  <si>
    <t>Cetara</t>
  </si>
  <si>
    <t>Maiori</t>
  </si>
  <si>
    <t>Marina di Camerota</t>
  </si>
  <si>
    <t>Marina di Pisciotta</t>
  </si>
  <si>
    <t>Masuccio Salernitano</t>
  </si>
  <si>
    <t>Palinuro</t>
  </si>
  <si>
    <t>Policastro Bussentino</t>
  </si>
  <si>
    <t>San Marco di Castellabate</t>
  </si>
  <si>
    <t>San Nicola</t>
  </si>
  <si>
    <t>Sapri</t>
  </si>
  <si>
    <t>Scario</t>
  </si>
  <si>
    <t>Vibo Valentia</t>
  </si>
  <si>
    <t>Vibo Valentia Marina</t>
  </si>
  <si>
    <t>Amantea - Campora San Giovanni</t>
  </si>
  <si>
    <t>Cetraro</t>
  </si>
  <si>
    <t>Maratea</t>
  </si>
  <si>
    <t>Tropea</t>
  </si>
  <si>
    <t>Gioia Tauro</t>
  </si>
  <si>
    <t>Reggio Calabria</t>
  </si>
  <si>
    <t>Bagnara Calabra</t>
  </si>
  <si>
    <t>Roccella Jonica</t>
  </si>
  <si>
    <t>Scilla</t>
  </si>
  <si>
    <t>Villa San Giovanni</t>
  </si>
  <si>
    <t>Crotone</t>
  </si>
  <si>
    <t>Catanzaro Lido</t>
  </si>
  <si>
    <t>Cirò Marina</t>
  </si>
  <si>
    <t>Le Bocche di Gallipari</t>
  </si>
  <si>
    <t>Le Castella</t>
  </si>
  <si>
    <t>Corigliano Calabro</t>
  </si>
  <si>
    <t>Cariati Marina</t>
  </si>
  <si>
    <t>Taranto</t>
  </si>
  <si>
    <t>Gallipoli</t>
  </si>
  <si>
    <t>Andrano</t>
  </si>
  <si>
    <t>Castro</t>
  </si>
  <si>
    <t>Miggiano</t>
  </si>
  <si>
    <t>Novaglie</t>
  </si>
  <si>
    <t>Otranto</t>
  </si>
  <si>
    <t>Porto Cesareo</t>
  </si>
  <si>
    <t>San Foca di Melendugno</t>
  </si>
  <si>
    <t>Santa Maria di Leuca</t>
  </si>
  <si>
    <t>Torre Pali</t>
  </si>
  <si>
    <t>Torre San Giovanni D'Ugento</t>
  </si>
  <si>
    <t>Torre Vado</t>
  </si>
  <si>
    <t>Tricase</t>
  </si>
  <si>
    <t>Brindisi</t>
  </si>
  <si>
    <t>Savelletri</t>
  </si>
  <si>
    <t>Torre Canne</t>
  </si>
  <si>
    <t>Villanova di Ostuni</t>
  </si>
  <si>
    <t>Bari</t>
  </si>
  <si>
    <t>Monopoli</t>
  </si>
  <si>
    <t>Molfetta</t>
  </si>
  <si>
    <t>Giovinazzo</t>
  </si>
  <si>
    <t>Barletta</t>
  </si>
  <si>
    <t>Bisceglie</t>
  </si>
  <si>
    <t>Margherita di Savoia</t>
  </si>
  <si>
    <t>Trani</t>
  </si>
  <si>
    <t>Manfredonia</t>
  </si>
  <si>
    <t>Mattinata</t>
  </si>
  <si>
    <t>Vieste</t>
  </si>
  <si>
    <t>Rodi Garganico</t>
  </si>
  <si>
    <t>Foce Varano</t>
  </si>
  <si>
    <t>Capojale</t>
  </si>
  <si>
    <t>Termoli</t>
  </si>
  <si>
    <t>Campomarino</t>
  </si>
  <si>
    <t>Isole Tremiti</t>
  </si>
  <si>
    <t>Montenero di Bisaccia</t>
  </si>
  <si>
    <t>Ortona</t>
  </si>
  <si>
    <t>Vasto</t>
  </si>
  <si>
    <t>Pescara</t>
  </si>
  <si>
    <t>Giulianova</t>
  </si>
  <si>
    <t>Roseto degli Abruzzi</t>
  </si>
  <si>
    <t>San Benedetto del Tronto</t>
  </si>
  <si>
    <t>Porto San Giorgio</t>
  </si>
  <si>
    <t>Ancona</t>
  </si>
  <si>
    <t>Civitanova Marche</t>
  </si>
  <si>
    <t>Numana</t>
  </si>
  <si>
    <t>Senigallia</t>
  </si>
  <si>
    <t>Pesaro</t>
  </si>
  <si>
    <t>Fano</t>
  </si>
  <si>
    <t>Rimini</t>
  </si>
  <si>
    <t>Bellaria</t>
  </si>
  <si>
    <t>Cattolica</t>
  </si>
  <si>
    <t>Cesenatico</t>
  </si>
  <si>
    <t>Marina di Portoverde</t>
  </si>
  <si>
    <t>Riccione</t>
  </si>
  <si>
    <t>Ravenna</t>
  </si>
  <si>
    <t>Cervia</t>
  </si>
  <si>
    <t>Goro</t>
  </si>
  <si>
    <t>Porto Garibaldi</t>
  </si>
  <si>
    <t>Chioggia</t>
  </si>
  <si>
    <t>Venezia</t>
  </si>
  <si>
    <t>Baseleghe</t>
  </si>
  <si>
    <t>Caorle</t>
  </si>
  <si>
    <t>Cortellazzo</t>
  </si>
  <si>
    <t>Falconera</t>
  </si>
  <si>
    <t>Jesolo - Piave Vecchia</t>
  </si>
  <si>
    <t>S.Margherita di Caorle</t>
  </si>
  <si>
    <t>Monfalcone</t>
  </si>
  <si>
    <t>Grado</t>
  </si>
  <si>
    <t>Lignano Sabbiadoro</t>
  </si>
  <si>
    <t>Porto Nogaro</t>
  </si>
  <si>
    <t>Marano Lagunare</t>
  </si>
  <si>
    <t>Trieste</t>
  </si>
  <si>
    <t>Cagliari</t>
  </si>
  <si>
    <t>Arbatax</t>
  </si>
  <si>
    <t>Calasetta</t>
  </si>
  <si>
    <t>Carloforte - Isola di San Pietro</t>
  </si>
  <si>
    <t>Sant'Antioco</t>
  </si>
  <si>
    <t>Sarroch</t>
  </si>
  <si>
    <t>Portovesme (Portoscuso)</t>
  </si>
  <si>
    <t>Olbia</t>
  </si>
  <si>
    <t>Golfo Aranci</t>
  </si>
  <si>
    <t>Marina di Baia Caddinas</t>
  </si>
  <si>
    <t>Cala Gonone</t>
  </si>
  <si>
    <t>La Caletta - Siniscola</t>
  </si>
  <si>
    <t>Costa Corallina - Porto Spurlatta</t>
  </si>
  <si>
    <t>Marina di Ottiolu</t>
  </si>
  <si>
    <t>Marina di Puntaldia</t>
  </si>
  <si>
    <t>Marina di Portisco</t>
  </si>
  <si>
    <t>Porto Cervo</t>
  </si>
  <si>
    <t>Marina di Porto Oro</t>
  </si>
  <si>
    <t>Porto Rotondo</t>
  </si>
  <si>
    <t>Porto San Paolo</t>
  </si>
  <si>
    <t>Marina di Punta Marana</t>
  </si>
  <si>
    <t>La Maddalena</t>
  </si>
  <si>
    <t>Palau</t>
  </si>
  <si>
    <t>Santa Teresa di Gallura</t>
  </si>
  <si>
    <t>Porto Torres</t>
  </si>
  <si>
    <t>Alghero</t>
  </si>
  <si>
    <t>Castelsardo - Frigiano</t>
  </si>
  <si>
    <t>Porto Conte - Fertilia</t>
  </si>
  <si>
    <t>Stintino</t>
  </si>
  <si>
    <t>Oristano</t>
  </si>
  <si>
    <t>Messina</t>
  </si>
  <si>
    <t>Messina - Marina del Nettuno</t>
  </si>
  <si>
    <t>Giardini di Naxos</t>
  </si>
  <si>
    <t>San Francesco</t>
  </si>
  <si>
    <t>Tremestieri</t>
  </si>
  <si>
    <t>Catania</t>
  </si>
  <si>
    <t>Acitrezza</t>
  </si>
  <si>
    <t>Ognina</t>
  </si>
  <si>
    <t>M.E.C. Auto Rossi s.n.c.</t>
  </si>
  <si>
    <t>Pozzillo</t>
  </si>
  <si>
    <t>Riposto</t>
  </si>
  <si>
    <t>Santa Maria La Scala</t>
  </si>
  <si>
    <t>Santa Tecla</t>
  </si>
  <si>
    <t>Stazzo</t>
  </si>
  <si>
    <t>Augusta</t>
  </si>
  <si>
    <t>Siracusa</t>
  </si>
  <si>
    <t>Pozzallo</t>
  </si>
  <si>
    <t>Donnalucata</t>
  </si>
  <si>
    <t>Marina di Ragusa</t>
  </si>
  <si>
    <t>Scoglitti</t>
  </si>
  <si>
    <t>Gela - Porto Rifugio</t>
  </si>
  <si>
    <t>Gela</t>
  </si>
  <si>
    <t>Gela - Porto Isola</t>
  </si>
  <si>
    <t>Porto Empedocle</t>
  </si>
  <si>
    <t>Lampedusa</t>
  </si>
  <si>
    <t>Licata</t>
  </si>
  <si>
    <t>Porto Palo</t>
  </si>
  <si>
    <t>San Leone</t>
  </si>
  <si>
    <t>Sciacca</t>
  </si>
  <si>
    <t>Mazara del Vallo</t>
  </si>
  <si>
    <t>Trapani</t>
  </si>
  <si>
    <t>Bonagia</t>
  </si>
  <si>
    <t>Castellammare del Golfo</t>
  </si>
  <si>
    <t>Marsala</t>
  </si>
  <si>
    <t>Pantelleria - Porto nuovo</t>
  </si>
  <si>
    <t>Pantelleria - Porto vecchio</t>
  </si>
  <si>
    <t>Scauri</t>
  </si>
  <si>
    <t>Palermo</t>
  </si>
  <si>
    <t>Cefalù</t>
  </si>
  <si>
    <t>Mondello</t>
  </si>
  <si>
    <t>Porticello</t>
  </si>
  <si>
    <t>San Nicola L'Arena</t>
  </si>
  <si>
    <t>Termini Imerese</t>
  </si>
  <si>
    <t>Terrasini</t>
  </si>
  <si>
    <t>Ustica</t>
  </si>
  <si>
    <t>Milazzo</t>
  </si>
  <si>
    <t>Milazzo - Marina del Nettuno</t>
  </si>
  <si>
    <t>Raffineria Milazzo</t>
  </si>
  <si>
    <t>Capo d'Orlando</t>
  </si>
  <si>
    <t>Lipari - Sottomonastero</t>
  </si>
  <si>
    <t>Patti Marina</t>
  </si>
  <si>
    <t>Sant'Agata di Militello</t>
  </si>
  <si>
    <t>Santa Maria Salina e Rinella</t>
  </si>
  <si>
    <t>n.d. = dati non disponibili.</t>
  </si>
  <si>
    <r>
      <t>Fonte:</t>
    </r>
    <r>
      <rPr>
        <sz val="9"/>
        <rFont val="Times New Roman"/>
        <family val="1"/>
      </rPr>
      <t xml:space="preserve"> Ministero delle Infrastrutture e dei Trasporti, Capitanerie di Porto, Autorità di Sistema Portuale.</t>
    </r>
  </si>
  <si>
    <t>Porto Nuovo di Formia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</si>
</sst>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3">
    <xf numFmtId="0" fontId="0" fillId="0" borderId="0" xfId="0"/>
    <xf numFmtId="41" fontId="2" fillId="0" borderId="0" xfId="2" applyFont="1" applyFill="1"/>
    <xf numFmtId="0" fontId="4" fillId="0" borderId="1" xfId="0" applyFont="1" applyFill="1" applyBorder="1"/>
    <xf numFmtId="41" fontId="4" fillId="0" borderId="3" xfId="1" applyNumberFormat="1" applyFont="1" applyFill="1" applyBorder="1" applyAlignment="1">
      <alignment horizontal="right"/>
    </xf>
    <xf numFmtId="41" fontId="4" fillId="0" borderId="4" xfId="1" applyNumberFormat="1" applyFont="1" applyFill="1" applyBorder="1" applyAlignment="1">
      <alignment horizontal="right"/>
    </xf>
    <xf numFmtId="41" fontId="4" fillId="0" borderId="2" xfId="1" applyNumberFormat="1" applyFont="1" applyFill="1" applyBorder="1" applyAlignment="1">
      <alignment horizontal="right"/>
    </xf>
    <xf numFmtId="0" fontId="4" fillId="0" borderId="5" xfId="0" applyFont="1" applyFill="1" applyBorder="1"/>
    <xf numFmtId="41" fontId="4" fillId="0" borderId="0" xfId="1" applyNumberFormat="1" applyFont="1" applyFill="1" applyBorder="1" applyAlignment="1">
      <alignment horizontal="right"/>
    </xf>
    <xf numFmtId="41" fontId="4" fillId="0" borderId="7" xfId="1" applyNumberFormat="1" applyFont="1" applyFill="1" applyBorder="1" applyAlignment="1">
      <alignment horizontal="right"/>
    </xf>
    <xf numFmtId="41" fontId="4" fillId="0" borderId="6" xfId="1" applyNumberFormat="1" applyFont="1" applyFill="1" applyBorder="1" applyAlignment="1">
      <alignment horizontal="right"/>
    </xf>
    <xf numFmtId="41" fontId="4" fillId="0" borderId="0" xfId="2" applyNumberFormat="1" applyFont="1" applyFill="1" applyBorder="1" applyAlignment="1">
      <alignment horizontal="right"/>
    </xf>
    <xf numFmtId="41" fontId="4" fillId="0" borderId="7" xfId="2" applyNumberFormat="1" applyFont="1" applyFill="1" applyBorder="1" applyAlignment="1">
      <alignment horizontal="right"/>
    </xf>
    <xf numFmtId="41" fontId="4" fillId="0" borderId="6" xfId="2" applyNumberFormat="1" applyFont="1" applyFill="1" applyBorder="1" applyAlignment="1">
      <alignment horizontal="right"/>
    </xf>
    <xf numFmtId="0" fontId="4" fillId="0" borderId="8" xfId="0" applyFont="1" applyFill="1" applyBorder="1"/>
    <xf numFmtId="41" fontId="4" fillId="0" borderId="10" xfId="2" applyNumberFormat="1" applyFont="1" applyFill="1" applyBorder="1" applyAlignment="1">
      <alignment horizontal="right"/>
    </xf>
    <xf numFmtId="41" fontId="4" fillId="0" borderId="10" xfId="1" applyNumberFormat="1" applyFont="1" applyFill="1" applyBorder="1" applyAlignment="1">
      <alignment horizontal="right"/>
    </xf>
    <xf numFmtId="41" fontId="4" fillId="0" borderId="11" xfId="2" applyNumberFormat="1" applyFont="1" applyFill="1" applyBorder="1" applyAlignment="1">
      <alignment horizontal="right"/>
    </xf>
    <xf numFmtId="41" fontId="4" fillId="0" borderId="9" xfId="1" applyNumberFormat="1" applyFont="1" applyFill="1" applyBorder="1" applyAlignment="1">
      <alignment horizontal="right"/>
    </xf>
    <xf numFmtId="0" fontId="5" fillId="0" borderId="12" xfId="0" applyFont="1" applyFill="1" applyBorder="1"/>
    <xf numFmtId="41" fontId="5" fillId="0" borderId="13" xfId="1" applyNumberFormat="1" applyFont="1" applyFill="1" applyBorder="1" applyAlignment="1">
      <alignment horizontal="right"/>
    </xf>
    <xf numFmtId="0" fontId="5" fillId="0" borderId="14" xfId="0" applyFont="1" applyFill="1" applyBorder="1"/>
    <xf numFmtId="0" fontId="6" fillId="0" borderId="0" xfId="0" applyFont="1" applyFill="1" applyBorder="1" applyAlignment="1">
      <alignment horizontal="left" wrapText="1"/>
    </xf>
    <xf numFmtId="0" fontId="7" fillId="0" borderId="0" xfId="0" applyFont="1" applyFill="1"/>
    <xf numFmtId="0" fontId="6" fillId="0" borderId="0" xfId="0" applyFont="1" applyFill="1"/>
    <xf numFmtId="41" fontId="4" fillId="0" borderId="6" xfId="0" applyNumberFormat="1" applyFont="1" applyFill="1" applyBorder="1" applyAlignment="1">
      <alignment horizontal="right"/>
    </xf>
    <xf numFmtId="41" fontId="4" fillId="0" borderId="7" xfId="0" applyNumberFormat="1" applyFont="1" applyFill="1" applyBorder="1" applyAlignment="1">
      <alignment horizontal="right"/>
    </xf>
    <xf numFmtId="41" fontId="4" fillId="0" borderId="7" xfId="0" applyNumberFormat="1" applyFont="1" applyFill="1" applyBorder="1" applyAlignment="1">
      <alignment horizontal="center"/>
    </xf>
    <xf numFmtId="41" fontId="4" fillId="0" borderId="9" xfId="0" applyNumberFormat="1" applyFont="1" applyFill="1" applyBorder="1" applyAlignment="1">
      <alignment horizontal="right"/>
    </xf>
    <xf numFmtId="41" fontId="4" fillId="0" borderId="11" xfId="0" applyNumberFormat="1" applyFont="1" applyFill="1" applyBorder="1" applyAlignment="1">
      <alignment horizontal="right"/>
    </xf>
    <xf numFmtId="41" fontId="2" fillId="0" borderId="5" xfId="2" applyFont="1" applyFill="1" applyBorder="1" applyAlignment="1">
      <alignment horizontal="center" vertical="center" wrapText="1"/>
    </xf>
    <xf numFmtId="41" fontId="2" fillId="0" borderId="1" xfId="2" applyFont="1" applyFill="1" applyBorder="1" applyAlignment="1">
      <alignment horizontal="left" vertical="center" wrapText="1"/>
    </xf>
    <xf numFmtId="41" fontId="2" fillId="0" borderId="5" xfId="2" applyFont="1" applyFill="1" applyBorder="1" applyAlignment="1">
      <alignment horizontal="left" vertical="center" wrapText="1"/>
    </xf>
    <xf numFmtId="41" fontId="2" fillId="0" borderId="8" xfId="2" applyFont="1" applyFill="1" applyBorder="1" applyAlignment="1">
      <alignment horizontal="left" vertical="center" wrapText="1"/>
    </xf>
    <xf numFmtId="41" fontId="2" fillId="0" borderId="1" xfId="2" applyFont="1" applyFill="1" applyBorder="1" applyAlignment="1">
      <alignment horizontal="center" vertical="center" wrapText="1"/>
    </xf>
    <xf numFmtId="41" fontId="2" fillId="0" borderId="6" xfId="2" applyFont="1" applyFill="1" applyBorder="1" applyAlignment="1">
      <alignment horizontal="center" vertical="center" textRotation="90" wrapText="1"/>
    </xf>
    <xf numFmtId="41" fontId="2" fillId="0" borderId="9" xfId="2" applyFont="1" applyFill="1" applyBorder="1" applyAlignment="1">
      <alignment horizontal="center" vertical="center" textRotation="90" wrapText="1"/>
    </xf>
    <xf numFmtId="41" fontId="3" fillId="0" borderId="0" xfId="2" applyFont="1" applyFill="1" applyBorder="1" applyAlignment="1">
      <alignment horizontal="center" vertical="center" textRotation="90" wrapText="1"/>
    </xf>
    <xf numFmtId="41" fontId="3" fillId="0" borderId="10" xfId="2" applyFont="1" applyFill="1" applyBorder="1" applyAlignment="1">
      <alignment horizontal="center" vertical="center" textRotation="90" wrapText="1"/>
    </xf>
    <xf numFmtId="41" fontId="3" fillId="0" borderId="7" xfId="2" applyFont="1" applyFill="1" applyBorder="1" applyAlignment="1">
      <alignment horizontal="center" vertical="center" textRotation="90" wrapText="1"/>
    </xf>
    <xf numFmtId="41" fontId="3" fillId="0" borderId="11" xfId="2" applyFont="1" applyFill="1" applyBorder="1" applyAlignment="1">
      <alignment horizontal="center" vertical="center" textRotation="90" wrapText="1"/>
    </xf>
    <xf numFmtId="41" fontId="2" fillId="0" borderId="0" xfId="2" applyFont="1" applyFill="1" applyBorder="1" applyAlignment="1">
      <alignment horizontal="center" vertical="center" textRotation="90" wrapText="1"/>
    </xf>
    <xf numFmtId="41" fontId="2" fillId="0" borderId="10" xfId="2" applyFont="1" applyFill="1" applyBorder="1" applyAlignment="1">
      <alignment horizontal="center" vertical="center" textRotation="90" wrapText="1"/>
    </xf>
    <xf numFmtId="41" fontId="3" fillId="0" borderId="6" xfId="2" applyFont="1" applyFill="1" applyBorder="1" applyAlignment="1">
      <alignment horizontal="center" vertical="center" textRotation="90" wrapText="1"/>
    </xf>
    <xf numFmtId="41" fontId="3" fillId="0" borderId="9" xfId="2" applyFont="1" applyFill="1" applyBorder="1" applyAlignment="1">
      <alignment horizontal="center" vertical="center" textRotation="90" wrapText="1"/>
    </xf>
    <xf numFmtId="41" fontId="2" fillId="0" borderId="8" xfId="2" applyFont="1" applyFill="1" applyBorder="1" applyAlignment="1">
      <alignment horizontal="center" vertical="center" wrapText="1"/>
    </xf>
    <xf numFmtId="41" fontId="2" fillId="0" borderId="7" xfId="2" applyFont="1" applyFill="1" applyBorder="1" applyAlignment="1">
      <alignment horizontal="center" vertical="center" textRotation="90" wrapText="1"/>
    </xf>
    <xf numFmtId="41" fontId="2" fillId="0" borderId="11" xfId="2" applyFont="1" applyFill="1" applyBorder="1" applyAlignment="1">
      <alignment horizontal="center" vertical="center" textRotation="90" wrapText="1"/>
    </xf>
    <xf numFmtId="41" fontId="2" fillId="0" borderId="12" xfId="2" applyFont="1" applyFill="1" applyBorder="1" applyAlignment="1">
      <alignment horizontal="center" vertical="center" wrapText="1"/>
    </xf>
    <xf numFmtId="41" fontId="2" fillId="0" borderId="13" xfId="2" applyFont="1" applyFill="1" applyBorder="1" applyAlignment="1">
      <alignment horizontal="center" vertical="center" wrapText="1"/>
    </xf>
    <xf numFmtId="41" fontId="2" fillId="0" borderId="14" xfId="2" applyFont="1" applyFill="1" applyBorder="1" applyAlignment="1">
      <alignment horizontal="center" vertical="center" wrapText="1"/>
    </xf>
    <xf numFmtId="0" fontId="2" fillId="0" borderId="12" xfId="2" applyNumberFormat="1" applyFont="1" applyBorder="1" applyAlignment="1">
      <alignment horizontal="center" vertical="center"/>
    </xf>
    <xf numFmtId="0" fontId="2" fillId="0" borderId="13" xfId="2" applyNumberFormat="1" applyFont="1" applyBorder="1" applyAlignment="1">
      <alignment horizontal="center" vertical="center"/>
    </xf>
    <xf numFmtId="0" fontId="2" fillId="0" borderId="14" xfId="2" applyNumberFormat="1" applyFont="1" applyBorder="1" applyAlignment="1">
      <alignment horizontal="center" vertical="center"/>
    </xf>
  </cellXfs>
  <cellStyles count="3">
    <cellStyle name="Migliaia" xfId="1" builtinId="3"/>
    <cellStyle name="Migliaia [0]" xfId="2" builtinId="6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3"/>
  <sheetViews>
    <sheetView tabSelected="1" zoomScale="115" zoomScaleNormal="115" workbookViewId="0"/>
  </sheetViews>
  <sheetFormatPr defaultRowHeight="15" x14ac:dyDescent="0.25"/>
  <cols>
    <col min="1" max="1" width="31.7109375" customWidth="1"/>
    <col min="2" max="2" width="7.7109375" customWidth="1"/>
    <col min="3" max="3" width="10.7109375" customWidth="1"/>
    <col min="4" max="4" width="12.7109375" customWidth="1"/>
    <col min="5" max="16" width="6.7109375" customWidth="1"/>
    <col min="17" max="18" width="5.7109375" customWidth="1"/>
    <col min="19" max="19" width="25.7109375" customWidth="1"/>
  </cols>
  <sheetData>
    <row r="1" spans="1:19" ht="15.75" x14ac:dyDescent="0.25">
      <c r="A1" s="1" t="s">
        <v>2</v>
      </c>
    </row>
    <row r="3" spans="1:19" ht="90" customHeight="1" x14ac:dyDescent="0.25">
      <c r="A3" s="30" t="s">
        <v>3</v>
      </c>
      <c r="B3" s="47" t="s">
        <v>6</v>
      </c>
      <c r="C3" s="48"/>
      <c r="D3" s="49"/>
      <c r="E3" s="50" t="s">
        <v>7</v>
      </c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  <c r="Q3" s="47" t="s">
        <v>8</v>
      </c>
      <c r="R3" s="49"/>
      <c r="S3" s="33" t="s">
        <v>4</v>
      </c>
    </row>
    <row r="4" spans="1:19" ht="45" customHeight="1" x14ac:dyDescent="0.25">
      <c r="A4" s="31"/>
      <c r="B4" s="34" t="s">
        <v>5</v>
      </c>
      <c r="C4" s="40" t="s">
        <v>9</v>
      </c>
      <c r="D4" s="45" t="s">
        <v>10</v>
      </c>
      <c r="E4" s="42" t="s">
        <v>11</v>
      </c>
      <c r="F4" s="36" t="s">
        <v>12</v>
      </c>
      <c r="G4" s="36" t="s">
        <v>13</v>
      </c>
      <c r="H4" s="36" t="s">
        <v>14</v>
      </c>
      <c r="I4" s="36" t="s">
        <v>15</v>
      </c>
      <c r="J4" s="36" t="s">
        <v>16</v>
      </c>
      <c r="K4" s="36" t="s">
        <v>1</v>
      </c>
      <c r="L4" s="36" t="s">
        <v>17</v>
      </c>
      <c r="M4" s="36" t="s">
        <v>18</v>
      </c>
      <c r="N4" s="36" t="s">
        <v>19</v>
      </c>
      <c r="O4" s="36" t="s">
        <v>20</v>
      </c>
      <c r="P4" s="38" t="s">
        <v>21</v>
      </c>
      <c r="Q4" s="34" t="s">
        <v>22</v>
      </c>
      <c r="R4" s="45" t="s">
        <v>23</v>
      </c>
      <c r="S4" s="29"/>
    </row>
    <row r="5" spans="1:19" ht="126" customHeight="1" x14ac:dyDescent="0.25">
      <c r="A5" s="32"/>
      <c r="B5" s="35"/>
      <c r="C5" s="41"/>
      <c r="D5" s="46"/>
      <c r="E5" s="43"/>
      <c r="F5" s="37"/>
      <c r="G5" s="37"/>
      <c r="H5" s="37"/>
      <c r="I5" s="37"/>
      <c r="J5" s="37"/>
      <c r="K5" s="37"/>
      <c r="L5" s="37"/>
      <c r="M5" s="37"/>
      <c r="N5" s="37"/>
      <c r="O5" s="37"/>
      <c r="P5" s="39"/>
      <c r="Q5" s="35"/>
      <c r="R5" s="46"/>
      <c r="S5" s="44"/>
    </row>
    <row r="6" spans="1:19" x14ac:dyDescent="0.25">
      <c r="A6" s="2" t="s">
        <v>24</v>
      </c>
      <c r="B6" s="5">
        <v>4</v>
      </c>
      <c r="C6" s="3">
        <f>7548+220+310+390</f>
        <v>8468</v>
      </c>
      <c r="D6" s="4">
        <f>25349+20000+5000+750</f>
        <v>51099</v>
      </c>
      <c r="E6" s="10">
        <v>0</v>
      </c>
      <c r="F6" s="10">
        <v>0</v>
      </c>
      <c r="G6" s="10">
        <v>0</v>
      </c>
      <c r="H6" s="10">
        <v>1</v>
      </c>
      <c r="I6" s="10">
        <v>1</v>
      </c>
      <c r="J6" s="10">
        <v>0</v>
      </c>
      <c r="K6" s="10">
        <v>0</v>
      </c>
      <c r="L6" s="10">
        <v>2</v>
      </c>
      <c r="M6" s="10">
        <v>3</v>
      </c>
      <c r="N6" s="10">
        <v>3</v>
      </c>
      <c r="O6" s="10">
        <v>0</v>
      </c>
      <c r="P6" s="10">
        <v>2</v>
      </c>
      <c r="Q6" s="24">
        <v>0</v>
      </c>
      <c r="R6" s="25">
        <v>1</v>
      </c>
      <c r="S6" s="6" t="s">
        <v>24</v>
      </c>
    </row>
    <row r="7" spans="1:19" x14ac:dyDescent="0.25">
      <c r="A7" s="6" t="s">
        <v>25</v>
      </c>
      <c r="B7" s="9">
        <v>1</v>
      </c>
      <c r="C7" s="7">
        <v>320</v>
      </c>
      <c r="D7" s="8" t="s">
        <v>42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1</v>
      </c>
      <c r="O7" s="10">
        <v>0</v>
      </c>
      <c r="P7" s="10">
        <v>0</v>
      </c>
      <c r="Q7" s="24">
        <v>0</v>
      </c>
      <c r="R7" s="25">
        <v>0</v>
      </c>
      <c r="S7" s="6" t="s">
        <v>24</v>
      </c>
    </row>
    <row r="8" spans="1:19" x14ac:dyDescent="0.25">
      <c r="A8" s="6" t="s">
        <v>26</v>
      </c>
      <c r="B8" s="9">
        <v>7</v>
      </c>
      <c r="C8" s="7">
        <v>686</v>
      </c>
      <c r="D8" s="8" t="s">
        <v>42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2</v>
      </c>
      <c r="N8" s="10">
        <v>7</v>
      </c>
      <c r="O8" s="10">
        <v>0</v>
      </c>
      <c r="P8" s="10">
        <v>0</v>
      </c>
      <c r="Q8" s="24">
        <v>0</v>
      </c>
      <c r="R8" s="25">
        <v>0</v>
      </c>
      <c r="S8" s="6" t="s">
        <v>24</v>
      </c>
    </row>
    <row r="9" spans="1:19" x14ac:dyDescent="0.25">
      <c r="A9" s="6" t="s">
        <v>27</v>
      </c>
      <c r="B9" s="9">
        <v>1</v>
      </c>
      <c r="C9" s="7">
        <v>648</v>
      </c>
      <c r="D9" s="8">
        <v>4334</v>
      </c>
      <c r="E9" s="10">
        <v>1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1</v>
      </c>
      <c r="N9" s="10">
        <v>1</v>
      </c>
      <c r="O9" s="10">
        <v>0</v>
      </c>
      <c r="P9" s="10">
        <v>0</v>
      </c>
      <c r="Q9" s="24">
        <v>0</v>
      </c>
      <c r="R9" s="25">
        <v>0</v>
      </c>
      <c r="S9" s="6" t="s">
        <v>24</v>
      </c>
    </row>
    <row r="10" spans="1:19" x14ac:dyDescent="0.25">
      <c r="A10" s="6" t="s">
        <v>28</v>
      </c>
      <c r="B10" s="9">
        <v>1</v>
      </c>
      <c r="C10" s="7">
        <v>3872</v>
      </c>
      <c r="D10" s="8">
        <v>23232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1</v>
      </c>
      <c r="O10" s="10">
        <v>0</v>
      </c>
      <c r="P10" s="10">
        <v>0</v>
      </c>
      <c r="Q10" s="24">
        <v>0</v>
      </c>
      <c r="R10" s="25">
        <v>0</v>
      </c>
      <c r="S10" s="6" t="s">
        <v>24</v>
      </c>
    </row>
    <row r="11" spans="1:19" x14ac:dyDescent="0.25">
      <c r="A11" s="6" t="s">
        <v>29</v>
      </c>
      <c r="B11" s="9">
        <v>8</v>
      </c>
      <c r="C11" s="7">
        <v>690</v>
      </c>
      <c r="D11" s="8">
        <v>1598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8</v>
      </c>
      <c r="O11" s="10">
        <v>0</v>
      </c>
      <c r="P11" s="10">
        <v>0</v>
      </c>
      <c r="Q11" s="24">
        <v>0</v>
      </c>
      <c r="R11" s="25">
        <v>0</v>
      </c>
      <c r="S11" s="6" t="s">
        <v>24</v>
      </c>
    </row>
    <row r="12" spans="1:19" x14ac:dyDescent="0.25">
      <c r="A12" s="6" t="s">
        <v>30</v>
      </c>
      <c r="B12" s="9">
        <v>1</v>
      </c>
      <c r="C12" s="7">
        <v>315</v>
      </c>
      <c r="D12" s="8">
        <v>950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1</v>
      </c>
      <c r="O12" s="10">
        <v>0</v>
      </c>
      <c r="P12" s="10">
        <v>0</v>
      </c>
      <c r="Q12" s="24">
        <v>0</v>
      </c>
      <c r="R12" s="25">
        <v>0</v>
      </c>
      <c r="S12" s="6" t="s">
        <v>24</v>
      </c>
    </row>
    <row r="13" spans="1:19" x14ac:dyDescent="0.25">
      <c r="A13" s="6" t="s">
        <v>31</v>
      </c>
      <c r="B13" s="9">
        <v>1</v>
      </c>
      <c r="C13" s="7">
        <v>282</v>
      </c>
      <c r="D13" s="8" t="s">
        <v>42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1</v>
      </c>
      <c r="O13" s="10">
        <v>0</v>
      </c>
      <c r="P13" s="10">
        <v>0</v>
      </c>
      <c r="Q13" s="24">
        <v>0</v>
      </c>
      <c r="R13" s="25">
        <v>0</v>
      </c>
      <c r="S13" s="6" t="s">
        <v>24</v>
      </c>
    </row>
    <row r="14" spans="1:19" x14ac:dyDescent="0.25">
      <c r="A14" s="6" t="s">
        <v>32</v>
      </c>
      <c r="B14" s="9">
        <v>2</v>
      </c>
      <c r="C14" s="7">
        <f>1200+2000</f>
        <v>3200</v>
      </c>
      <c r="D14" s="8">
        <f>16000+19000</f>
        <v>35000</v>
      </c>
      <c r="E14" s="10">
        <v>2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1</v>
      </c>
      <c r="N14" s="10">
        <v>2</v>
      </c>
      <c r="O14" s="10">
        <v>2</v>
      </c>
      <c r="P14" s="10">
        <v>1</v>
      </c>
      <c r="Q14" s="24">
        <v>0</v>
      </c>
      <c r="R14" s="25">
        <v>2</v>
      </c>
      <c r="S14" s="6" t="s">
        <v>24</v>
      </c>
    </row>
    <row r="15" spans="1:19" x14ac:dyDescent="0.25">
      <c r="A15" s="6" t="s">
        <v>33</v>
      </c>
      <c r="B15" s="9">
        <v>1</v>
      </c>
      <c r="C15" s="7">
        <v>250</v>
      </c>
      <c r="D15" s="8">
        <v>875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1</v>
      </c>
      <c r="O15" s="10">
        <v>0</v>
      </c>
      <c r="P15" s="10">
        <v>0</v>
      </c>
      <c r="Q15" s="24">
        <v>0</v>
      </c>
      <c r="R15" s="25">
        <v>0</v>
      </c>
      <c r="S15" s="6" t="s">
        <v>24</v>
      </c>
    </row>
    <row r="16" spans="1:19" x14ac:dyDescent="0.25">
      <c r="A16" s="6" t="s">
        <v>34</v>
      </c>
      <c r="B16" s="9">
        <v>30</v>
      </c>
      <c r="C16" s="7">
        <v>2480</v>
      </c>
      <c r="D16" s="8" t="s">
        <v>42</v>
      </c>
      <c r="E16" s="10">
        <v>4</v>
      </c>
      <c r="F16" s="10">
        <v>1</v>
      </c>
      <c r="G16" s="10">
        <v>2</v>
      </c>
      <c r="H16" s="10">
        <v>7</v>
      </c>
      <c r="I16" s="10">
        <v>5</v>
      </c>
      <c r="J16" s="10">
        <v>0</v>
      </c>
      <c r="K16" s="10">
        <v>5</v>
      </c>
      <c r="L16" s="10">
        <v>5</v>
      </c>
      <c r="M16" s="10">
        <v>1</v>
      </c>
      <c r="N16" s="10">
        <v>8</v>
      </c>
      <c r="O16" s="10">
        <v>5</v>
      </c>
      <c r="P16" s="10">
        <v>0</v>
      </c>
      <c r="Q16" s="24">
        <v>12</v>
      </c>
      <c r="R16" s="25">
        <v>18</v>
      </c>
      <c r="S16" s="6" t="s">
        <v>34</v>
      </c>
    </row>
    <row r="17" spans="1:19" x14ac:dyDescent="0.25">
      <c r="A17" s="6" t="s">
        <v>35</v>
      </c>
      <c r="B17" s="9">
        <v>4</v>
      </c>
      <c r="C17" s="7">
        <v>1778</v>
      </c>
      <c r="D17" s="8">
        <v>7135</v>
      </c>
      <c r="E17" s="10">
        <v>1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</v>
      </c>
      <c r="N17" s="10">
        <v>2</v>
      </c>
      <c r="O17" s="10">
        <v>1</v>
      </c>
      <c r="P17" s="10">
        <v>2</v>
      </c>
      <c r="Q17" s="24">
        <v>0</v>
      </c>
      <c r="R17" s="25">
        <v>4</v>
      </c>
      <c r="S17" s="6" t="s">
        <v>34</v>
      </c>
    </row>
    <row r="18" spans="1:19" x14ac:dyDescent="0.25">
      <c r="A18" s="6" t="s">
        <v>36</v>
      </c>
      <c r="B18" s="9">
        <v>3</v>
      </c>
      <c r="C18" s="7">
        <v>2824</v>
      </c>
      <c r="D18" s="8">
        <v>22000</v>
      </c>
      <c r="E18" s="10">
        <v>1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1</v>
      </c>
      <c r="N18" s="10">
        <v>1</v>
      </c>
      <c r="O18" s="10">
        <v>0</v>
      </c>
      <c r="P18" s="10">
        <v>0</v>
      </c>
      <c r="Q18" s="24">
        <v>0</v>
      </c>
      <c r="R18" s="25">
        <v>3</v>
      </c>
      <c r="S18" s="6" t="s">
        <v>34</v>
      </c>
    </row>
    <row r="19" spans="1:19" x14ac:dyDescent="0.25">
      <c r="A19" s="6" t="s">
        <v>37</v>
      </c>
      <c r="B19" s="9">
        <v>6</v>
      </c>
      <c r="C19" s="7">
        <v>330</v>
      </c>
      <c r="D19" s="8">
        <v>825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6</v>
      </c>
      <c r="O19" s="10">
        <v>0</v>
      </c>
      <c r="P19" s="10">
        <v>0</v>
      </c>
      <c r="Q19" s="24">
        <v>0</v>
      </c>
      <c r="R19" s="25">
        <v>6</v>
      </c>
      <c r="S19" s="6" t="s">
        <v>34</v>
      </c>
    </row>
    <row r="20" spans="1:19" x14ac:dyDescent="0.25">
      <c r="A20" s="6" t="s">
        <v>38</v>
      </c>
      <c r="B20" s="9">
        <v>1</v>
      </c>
      <c r="C20" s="7">
        <v>120</v>
      </c>
      <c r="D20" s="8">
        <v>360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1</v>
      </c>
      <c r="N20" s="10">
        <v>1</v>
      </c>
      <c r="O20" s="10">
        <v>0</v>
      </c>
      <c r="P20" s="10">
        <v>0</v>
      </c>
      <c r="Q20" s="24">
        <v>0</v>
      </c>
      <c r="R20" s="25">
        <v>0</v>
      </c>
      <c r="S20" s="6" t="s">
        <v>34</v>
      </c>
    </row>
    <row r="21" spans="1:19" x14ac:dyDescent="0.25">
      <c r="A21" s="6" t="s">
        <v>39</v>
      </c>
      <c r="B21" s="9">
        <v>4</v>
      </c>
      <c r="C21" s="7">
        <v>657</v>
      </c>
      <c r="D21" s="8">
        <v>1971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2</v>
      </c>
      <c r="N21" s="10">
        <v>4</v>
      </c>
      <c r="O21" s="10">
        <v>0</v>
      </c>
      <c r="P21" s="10">
        <v>0</v>
      </c>
      <c r="Q21" s="24">
        <v>0</v>
      </c>
      <c r="R21" s="25">
        <v>0</v>
      </c>
      <c r="S21" s="6" t="s">
        <v>34</v>
      </c>
    </row>
    <row r="22" spans="1:19" x14ac:dyDescent="0.25">
      <c r="A22" s="6" t="s">
        <v>40</v>
      </c>
      <c r="B22" s="9">
        <v>11</v>
      </c>
      <c r="C22" s="7">
        <v>3715</v>
      </c>
      <c r="D22" s="8">
        <v>22899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1</v>
      </c>
      <c r="N22" s="10">
        <v>10</v>
      </c>
      <c r="O22" s="10">
        <v>0</v>
      </c>
      <c r="P22" s="10">
        <v>1</v>
      </c>
      <c r="Q22" s="24">
        <v>0</v>
      </c>
      <c r="R22" s="25">
        <v>11</v>
      </c>
      <c r="S22" s="6" t="s">
        <v>34</v>
      </c>
    </row>
    <row r="23" spans="1:19" x14ac:dyDescent="0.25">
      <c r="A23" s="6" t="s">
        <v>41</v>
      </c>
      <c r="B23" s="9">
        <v>14</v>
      </c>
      <c r="C23" s="7">
        <v>705</v>
      </c>
      <c r="D23" s="8" t="s">
        <v>42</v>
      </c>
      <c r="E23" s="10">
        <v>5</v>
      </c>
      <c r="F23" s="10">
        <v>2</v>
      </c>
      <c r="G23" s="10">
        <v>0</v>
      </c>
      <c r="H23" s="10">
        <v>0</v>
      </c>
      <c r="I23" s="10">
        <v>3</v>
      </c>
      <c r="J23" s="10">
        <v>4</v>
      </c>
      <c r="K23" s="10">
        <v>7</v>
      </c>
      <c r="L23" s="10">
        <v>3</v>
      </c>
      <c r="M23" s="10">
        <v>0</v>
      </c>
      <c r="N23" s="10">
        <v>2</v>
      </c>
      <c r="O23" s="10">
        <v>0</v>
      </c>
      <c r="P23" s="10">
        <v>0</v>
      </c>
      <c r="Q23" s="24">
        <v>5</v>
      </c>
      <c r="R23" s="25">
        <v>9</v>
      </c>
      <c r="S23" s="6" t="s">
        <v>34</v>
      </c>
    </row>
    <row r="24" spans="1:19" x14ac:dyDescent="0.25">
      <c r="A24" s="6" t="s">
        <v>43</v>
      </c>
      <c r="B24" s="9">
        <v>1</v>
      </c>
      <c r="C24" s="7">
        <v>3250</v>
      </c>
      <c r="D24" s="8">
        <v>7150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1</v>
      </c>
      <c r="N24" s="10">
        <v>1</v>
      </c>
      <c r="O24" s="10">
        <v>1</v>
      </c>
      <c r="P24" s="10">
        <v>0</v>
      </c>
      <c r="Q24" s="24">
        <v>0</v>
      </c>
      <c r="R24" s="25">
        <v>0</v>
      </c>
      <c r="S24" s="6" t="s">
        <v>34</v>
      </c>
    </row>
    <row r="25" spans="1:19" x14ac:dyDescent="0.25">
      <c r="A25" s="6" t="s">
        <v>44</v>
      </c>
      <c r="B25" s="9">
        <v>76</v>
      </c>
      <c r="C25" s="7">
        <v>21943</v>
      </c>
      <c r="D25" s="8">
        <v>1741138</v>
      </c>
      <c r="E25" s="10">
        <v>12</v>
      </c>
      <c r="F25" s="10">
        <v>6</v>
      </c>
      <c r="G25" s="10">
        <v>6</v>
      </c>
      <c r="H25" s="10">
        <v>8</v>
      </c>
      <c r="I25" s="10">
        <v>9</v>
      </c>
      <c r="J25" s="10">
        <v>10</v>
      </c>
      <c r="K25" s="10">
        <v>19</v>
      </c>
      <c r="L25" s="10">
        <v>0</v>
      </c>
      <c r="M25" s="10">
        <v>0</v>
      </c>
      <c r="N25" s="10">
        <v>1</v>
      </c>
      <c r="O25" s="10">
        <v>1</v>
      </c>
      <c r="P25" s="10">
        <v>1</v>
      </c>
      <c r="Q25" s="24">
        <v>20</v>
      </c>
      <c r="R25" s="25">
        <v>34</v>
      </c>
      <c r="S25" s="6" t="s">
        <v>44</v>
      </c>
    </row>
    <row r="26" spans="1:19" x14ac:dyDescent="0.25">
      <c r="A26" s="6" t="s">
        <v>45</v>
      </c>
      <c r="B26" s="9">
        <v>1</v>
      </c>
      <c r="C26" s="7">
        <v>815</v>
      </c>
      <c r="D26" s="8">
        <v>1221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1</v>
      </c>
      <c r="O26" s="10">
        <v>0</v>
      </c>
      <c r="P26" s="10">
        <v>0</v>
      </c>
      <c r="Q26" s="24">
        <v>0</v>
      </c>
      <c r="R26" s="25">
        <v>0</v>
      </c>
      <c r="S26" s="6" t="s">
        <v>44</v>
      </c>
    </row>
    <row r="27" spans="1:19" x14ac:dyDescent="0.25">
      <c r="A27" s="6" t="s">
        <v>46</v>
      </c>
      <c r="B27" s="9">
        <v>5</v>
      </c>
      <c r="C27" s="7">
        <v>290</v>
      </c>
      <c r="D27" s="8">
        <v>734</v>
      </c>
      <c r="E27" s="10">
        <v>1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2</v>
      </c>
      <c r="N27" s="10">
        <v>4</v>
      </c>
      <c r="O27" s="10">
        <v>2</v>
      </c>
      <c r="P27" s="10">
        <v>0</v>
      </c>
      <c r="Q27" s="24">
        <v>0</v>
      </c>
      <c r="R27" s="25">
        <v>0</v>
      </c>
      <c r="S27" s="6" t="s">
        <v>44</v>
      </c>
    </row>
    <row r="28" spans="1:19" x14ac:dyDescent="0.25">
      <c r="A28" s="6" t="s">
        <v>47</v>
      </c>
      <c r="B28" s="9">
        <v>1</v>
      </c>
      <c r="C28" s="7">
        <v>830</v>
      </c>
      <c r="D28" s="8">
        <v>30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1</v>
      </c>
      <c r="N28" s="10">
        <v>1</v>
      </c>
      <c r="O28" s="10">
        <v>0</v>
      </c>
      <c r="P28" s="10">
        <v>0</v>
      </c>
      <c r="Q28" s="24">
        <v>0</v>
      </c>
      <c r="R28" s="25">
        <v>0</v>
      </c>
      <c r="S28" s="6" t="s">
        <v>44</v>
      </c>
    </row>
    <row r="29" spans="1:19" x14ac:dyDescent="0.25">
      <c r="A29" s="6" t="s">
        <v>48</v>
      </c>
      <c r="B29" s="9">
        <v>1</v>
      </c>
      <c r="C29" s="7" t="s">
        <v>42</v>
      </c>
      <c r="D29" s="8" t="s">
        <v>42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1</v>
      </c>
      <c r="N29" s="10">
        <v>1</v>
      </c>
      <c r="O29" s="10">
        <v>0</v>
      </c>
      <c r="P29" s="10">
        <v>0</v>
      </c>
      <c r="Q29" s="24">
        <v>0</v>
      </c>
      <c r="R29" s="25">
        <v>0</v>
      </c>
      <c r="S29" s="6" t="s">
        <v>44</v>
      </c>
    </row>
    <row r="30" spans="1:19" x14ac:dyDescent="0.25">
      <c r="A30" s="6" t="s">
        <v>49</v>
      </c>
      <c r="B30" s="9">
        <v>5</v>
      </c>
      <c r="C30" s="7">
        <f>89+11+10+55+45</f>
        <v>210</v>
      </c>
      <c r="D30" s="8">
        <f>168+22+30+140+68</f>
        <v>428</v>
      </c>
      <c r="E30" s="10">
        <v>3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2</v>
      </c>
      <c r="O30" s="10">
        <v>3</v>
      </c>
      <c r="P30" s="10">
        <v>0</v>
      </c>
      <c r="Q30" s="24">
        <v>0</v>
      </c>
      <c r="R30" s="25">
        <v>0</v>
      </c>
      <c r="S30" s="6" t="s">
        <v>44</v>
      </c>
    </row>
    <row r="31" spans="1:19" x14ac:dyDescent="0.25">
      <c r="A31" s="6" t="s">
        <v>50</v>
      </c>
      <c r="B31" s="9">
        <v>2</v>
      </c>
      <c r="C31" s="7">
        <v>160</v>
      </c>
      <c r="D31" s="8">
        <v>2750</v>
      </c>
      <c r="E31" s="10">
        <v>2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1</v>
      </c>
      <c r="N31" s="10">
        <v>1</v>
      </c>
      <c r="O31" s="10">
        <v>0</v>
      </c>
      <c r="P31" s="10">
        <v>0</v>
      </c>
      <c r="Q31" s="24">
        <v>0</v>
      </c>
      <c r="R31" s="25">
        <v>0</v>
      </c>
      <c r="S31" s="6" t="s">
        <v>44</v>
      </c>
    </row>
    <row r="32" spans="1:19" x14ac:dyDescent="0.25">
      <c r="A32" s="6" t="s">
        <v>51</v>
      </c>
      <c r="B32" s="9">
        <v>6</v>
      </c>
      <c r="C32" s="7">
        <v>607</v>
      </c>
      <c r="D32" s="8">
        <v>4257</v>
      </c>
      <c r="E32" s="10">
        <v>2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2</v>
      </c>
      <c r="N32" s="10">
        <v>5</v>
      </c>
      <c r="O32" s="10">
        <v>1</v>
      </c>
      <c r="P32" s="10">
        <v>1</v>
      </c>
      <c r="Q32" s="24">
        <v>0</v>
      </c>
      <c r="R32" s="25">
        <v>0</v>
      </c>
      <c r="S32" s="6" t="s">
        <v>44</v>
      </c>
    </row>
    <row r="33" spans="1:19" x14ac:dyDescent="0.25">
      <c r="A33" s="6" t="s">
        <v>52</v>
      </c>
      <c r="B33" s="9">
        <v>1</v>
      </c>
      <c r="C33" s="7">
        <v>250</v>
      </c>
      <c r="D33" s="8" t="s">
        <v>42</v>
      </c>
      <c r="E33" s="10">
        <v>1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1</v>
      </c>
      <c r="N33" s="10">
        <v>1</v>
      </c>
      <c r="O33" s="10">
        <v>0</v>
      </c>
      <c r="P33" s="10">
        <v>0</v>
      </c>
      <c r="Q33" s="24">
        <v>0</v>
      </c>
      <c r="R33" s="25">
        <v>0</v>
      </c>
      <c r="S33" s="6" t="s">
        <v>44</v>
      </c>
    </row>
    <row r="34" spans="1:19" x14ac:dyDescent="0.25">
      <c r="A34" s="6" t="s">
        <v>53</v>
      </c>
      <c r="B34" s="9">
        <v>21</v>
      </c>
      <c r="C34" s="7">
        <v>5740</v>
      </c>
      <c r="D34" s="8">
        <v>587000</v>
      </c>
      <c r="E34" s="10">
        <v>2</v>
      </c>
      <c r="F34" s="10">
        <v>2</v>
      </c>
      <c r="G34" s="10">
        <v>1</v>
      </c>
      <c r="H34" s="10">
        <v>5</v>
      </c>
      <c r="I34" s="10">
        <v>5</v>
      </c>
      <c r="J34" s="10">
        <v>9</v>
      </c>
      <c r="K34" s="10">
        <v>2</v>
      </c>
      <c r="L34" s="10">
        <v>6</v>
      </c>
      <c r="M34" s="10">
        <v>1</v>
      </c>
      <c r="N34" s="10">
        <v>8</v>
      </c>
      <c r="O34" s="10">
        <v>2</v>
      </c>
      <c r="P34" s="10">
        <v>0</v>
      </c>
      <c r="Q34" s="24">
        <v>8</v>
      </c>
      <c r="R34" s="25">
        <v>6</v>
      </c>
      <c r="S34" s="6" t="s">
        <v>53</v>
      </c>
    </row>
    <row r="35" spans="1:19" x14ac:dyDescent="0.25">
      <c r="A35" s="6" t="s">
        <v>54</v>
      </c>
      <c r="B35" s="9">
        <v>1</v>
      </c>
      <c r="C35" s="7">
        <v>500</v>
      </c>
      <c r="D35" s="8">
        <v>235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1</v>
      </c>
      <c r="N35" s="10">
        <v>1</v>
      </c>
      <c r="O35" s="10">
        <v>0</v>
      </c>
      <c r="P35" s="10">
        <v>0</v>
      </c>
      <c r="Q35" s="24">
        <v>0</v>
      </c>
      <c r="R35" s="25">
        <v>0</v>
      </c>
      <c r="S35" s="6" t="s">
        <v>53</v>
      </c>
    </row>
    <row r="36" spans="1:19" x14ac:dyDescent="0.25">
      <c r="A36" s="6" t="s">
        <v>55</v>
      </c>
      <c r="B36" s="9">
        <v>1</v>
      </c>
      <c r="C36" s="7">
        <v>10</v>
      </c>
      <c r="D36" s="8">
        <v>10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1</v>
      </c>
      <c r="O36" s="10">
        <v>0</v>
      </c>
      <c r="P36" s="10">
        <v>0</v>
      </c>
      <c r="Q36" s="24">
        <v>0</v>
      </c>
      <c r="R36" s="25">
        <v>1</v>
      </c>
      <c r="S36" s="6" t="s">
        <v>53</v>
      </c>
    </row>
    <row r="37" spans="1:19" x14ac:dyDescent="0.25">
      <c r="A37" s="6" t="s">
        <v>56</v>
      </c>
      <c r="B37" s="9">
        <v>2</v>
      </c>
      <c r="C37" s="7">
        <f>15+25</f>
        <v>40</v>
      </c>
      <c r="D37" s="8">
        <f>100+200</f>
        <v>300</v>
      </c>
      <c r="E37" s="10">
        <v>2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</v>
      </c>
      <c r="N37" s="10">
        <v>2</v>
      </c>
      <c r="O37" s="10">
        <v>2</v>
      </c>
      <c r="P37" s="10">
        <v>0</v>
      </c>
      <c r="Q37" s="24">
        <v>0</v>
      </c>
      <c r="R37" s="25">
        <v>0</v>
      </c>
      <c r="S37" s="6" t="s">
        <v>53</v>
      </c>
    </row>
    <row r="38" spans="1:19" x14ac:dyDescent="0.25">
      <c r="A38" s="6" t="s">
        <v>57</v>
      </c>
      <c r="B38" s="9">
        <v>4</v>
      </c>
      <c r="C38" s="7">
        <f>4+3*3</f>
        <v>13</v>
      </c>
      <c r="D38" s="8">
        <f>12+3*10</f>
        <v>42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3</v>
      </c>
      <c r="O38" s="10">
        <v>0</v>
      </c>
      <c r="P38" s="10">
        <v>1</v>
      </c>
      <c r="Q38" s="24">
        <v>0</v>
      </c>
      <c r="R38" s="25">
        <v>4</v>
      </c>
      <c r="S38" s="6" t="s">
        <v>53</v>
      </c>
    </row>
    <row r="39" spans="1:19" x14ac:dyDescent="0.25">
      <c r="A39" s="6" t="s">
        <v>58</v>
      </c>
      <c r="B39" s="9">
        <v>3</v>
      </c>
      <c r="C39" s="7">
        <v>40</v>
      </c>
      <c r="D39" s="8">
        <v>65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2</v>
      </c>
      <c r="O39" s="10">
        <v>0</v>
      </c>
      <c r="P39" s="10">
        <v>1</v>
      </c>
      <c r="Q39" s="24">
        <v>0</v>
      </c>
      <c r="R39" s="25">
        <v>3</v>
      </c>
      <c r="S39" s="6" t="s">
        <v>53</v>
      </c>
    </row>
    <row r="40" spans="1:19" x14ac:dyDescent="0.25">
      <c r="A40" s="6" t="s">
        <v>59</v>
      </c>
      <c r="B40" s="9">
        <v>6</v>
      </c>
      <c r="C40" s="7">
        <v>113</v>
      </c>
      <c r="D40" s="8">
        <v>315</v>
      </c>
      <c r="E40" s="10">
        <v>3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1</v>
      </c>
      <c r="N40" s="10">
        <v>1</v>
      </c>
      <c r="O40" s="10">
        <v>0</v>
      </c>
      <c r="P40" s="10">
        <v>1</v>
      </c>
      <c r="Q40" s="24">
        <v>0</v>
      </c>
      <c r="R40" s="25">
        <v>6</v>
      </c>
      <c r="S40" s="6" t="s">
        <v>53</v>
      </c>
    </row>
    <row r="41" spans="1:19" x14ac:dyDescent="0.25">
      <c r="A41" s="6" t="s">
        <v>60</v>
      </c>
      <c r="B41" s="9">
        <v>4</v>
      </c>
      <c r="C41" s="7">
        <v>340</v>
      </c>
      <c r="D41" s="8">
        <v>2505</v>
      </c>
      <c r="E41" s="10">
        <v>3</v>
      </c>
      <c r="F41" s="10">
        <v>0</v>
      </c>
      <c r="G41" s="10">
        <v>0</v>
      </c>
      <c r="H41" s="10">
        <v>0</v>
      </c>
      <c r="I41" s="10">
        <v>1</v>
      </c>
      <c r="J41" s="10">
        <v>0</v>
      </c>
      <c r="K41" s="10">
        <v>0</v>
      </c>
      <c r="L41" s="10">
        <v>1</v>
      </c>
      <c r="M41" s="10">
        <v>2</v>
      </c>
      <c r="N41" s="10">
        <v>2</v>
      </c>
      <c r="O41" s="10">
        <v>0</v>
      </c>
      <c r="P41" s="10">
        <v>3</v>
      </c>
      <c r="Q41" s="24">
        <v>0</v>
      </c>
      <c r="R41" s="25">
        <v>0</v>
      </c>
      <c r="S41" s="6" t="s">
        <v>53</v>
      </c>
    </row>
    <row r="42" spans="1:19" x14ac:dyDescent="0.25">
      <c r="A42" s="6" t="s">
        <v>61</v>
      </c>
      <c r="B42" s="9">
        <v>6</v>
      </c>
      <c r="C42" s="7">
        <v>86</v>
      </c>
      <c r="D42" s="8">
        <v>218</v>
      </c>
      <c r="E42" s="10">
        <v>1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1</v>
      </c>
      <c r="N42" s="10">
        <v>5</v>
      </c>
      <c r="O42" s="10">
        <v>0</v>
      </c>
      <c r="P42" s="10">
        <v>1</v>
      </c>
      <c r="Q42" s="24">
        <v>0</v>
      </c>
      <c r="R42" s="25">
        <v>3</v>
      </c>
      <c r="S42" s="6" t="s">
        <v>53</v>
      </c>
    </row>
    <row r="43" spans="1:19" x14ac:dyDescent="0.25">
      <c r="A43" s="6" t="s">
        <v>62</v>
      </c>
      <c r="B43" s="9">
        <v>8</v>
      </c>
      <c r="C43" s="7">
        <v>1607</v>
      </c>
      <c r="D43" s="8">
        <v>126840</v>
      </c>
      <c r="E43" s="10">
        <v>4</v>
      </c>
      <c r="F43" s="10">
        <v>0</v>
      </c>
      <c r="G43" s="10">
        <v>0</v>
      </c>
      <c r="H43" s="10">
        <v>2</v>
      </c>
      <c r="I43" s="10">
        <v>4</v>
      </c>
      <c r="J43" s="10">
        <v>4</v>
      </c>
      <c r="K43" s="10">
        <v>2</v>
      </c>
      <c r="L43" s="10">
        <v>4</v>
      </c>
      <c r="M43" s="10">
        <v>1</v>
      </c>
      <c r="N43" s="10">
        <v>3</v>
      </c>
      <c r="O43" s="10">
        <v>2</v>
      </c>
      <c r="P43" s="10">
        <v>5</v>
      </c>
      <c r="Q43" s="24">
        <v>2</v>
      </c>
      <c r="R43" s="25">
        <v>6</v>
      </c>
      <c r="S43" s="6" t="s">
        <v>62</v>
      </c>
    </row>
    <row r="44" spans="1:19" x14ac:dyDescent="0.25">
      <c r="A44" s="6" t="s">
        <v>63</v>
      </c>
      <c r="B44" s="9">
        <v>22</v>
      </c>
      <c r="C44" s="7">
        <f>3739+3315</f>
        <v>7054</v>
      </c>
      <c r="D44" s="8">
        <f>49288+1634</f>
        <v>50922</v>
      </c>
      <c r="E44" s="10">
        <v>1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4</v>
      </c>
      <c r="N44" s="10">
        <v>20</v>
      </c>
      <c r="O44" s="10">
        <v>1</v>
      </c>
      <c r="P44" s="10">
        <v>0</v>
      </c>
      <c r="Q44" s="24">
        <v>0</v>
      </c>
      <c r="R44" s="25">
        <v>0</v>
      </c>
      <c r="S44" s="6" t="s">
        <v>63</v>
      </c>
    </row>
    <row r="45" spans="1:19" x14ac:dyDescent="0.25">
      <c r="A45" s="6" t="s">
        <v>64</v>
      </c>
      <c r="B45" s="9">
        <v>1</v>
      </c>
      <c r="C45" s="7">
        <v>35</v>
      </c>
      <c r="D45" s="8">
        <v>5</v>
      </c>
      <c r="E45" s="10">
        <v>1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v>0</v>
      </c>
      <c r="R45" s="25">
        <v>0</v>
      </c>
      <c r="S45" s="6" t="s">
        <v>63</v>
      </c>
    </row>
    <row r="46" spans="1:19" x14ac:dyDescent="0.25">
      <c r="A46" s="6" t="s">
        <v>65</v>
      </c>
      <c r="B46" s="9">
        <v>90</v>
      </c>
      <c r="C46" s="7">
        <v>23479</v>
      </c>
      <c r="D46" s="8">
        <v>227998</v>
      </c>
      <c r="E46" s="10">
        <v>29</v>
      </c>
      <c r="F46" s="10">
        <v>8</v>
      </c>
      <c r="G46" s="10">
        <v>10</v>
      </c>
      <c r="H46" s="10">
        <v>6</v>
      </c>
      <c r="I46" s="10">
        <v>30</v>
      </c>
      <c r="J46" s="10">
        <v>14</v>
      </c>
      <c r="K46" s="10">
        <v>32</v>
      </c>
      <c r="L46" s="10">
        <v>27</v>
      </c>
      <c r="M46" s="10">
        <v>2</v>
      </c>
      <c r="N46" s="10">
        <v>5</v>
      </c>
      <c r="O46" s="10">
        <v>4</v>
      </c>
      <c r="P46" s="10">
        <v>9</v>
      </c>
      <c r="Q46" s="24">
        <v>9</v>
      </c>
      <c r="R46" s="25">
        <v>0</v>
      </c>
      <c r="S46" s="6" t="s">
        <v>65</v>
      </c>
    </row>
    <row r="47" spans="1:19" x14ac:dyDescent="0.25">
      <c r="A47" s="6" t="s">
        <v>66</v>
      </c>
      <c r="B47" s="9">
        <v>3</v>
      </c>
      <c r="C47" s="7">
        <v>115</v>
      </c>
      <c r="D47" s="8">
        <v>810</v>
      </c>
      <c r="E47" s="10">
        <v>2</v>
      </c>
      <c r="F47" s="10">
        <v>0</v>
      </c>
      <c r="G47" s="10">
        <v>1</v>
      </c>
      <c r="H47" s="10">
        <v>1</v>
      </c>
      <c r="I47" s="10">
        <v>1</v>
      </c>
      <c r="J47" s="10">
        <v>1</v>
      </c>
      <c r="K47" s="10">
        <v>1</v>
      </c>
      <c r="L47" s="10">
        <v>1</v>
      </c>
      <c r="M47" s="10">
        <v>1</v>
      </c>
      <c r="N47" s="10">
        <v>2</v>
      </c>
      <c r="O47" s="10">
        <v>3</v>
      </c>
      <c r="P47" s="10">
        <v>2</v>
      </c>
      <c r="Q47" s="24">
        <v>0</v>
      </c>
      <c r="R47" s="25">
        <v>0</v>
      </c>
      <c r="S47" s="6" t="s">
        <v>65</v>
      </c>
    </row>
    <row r="48" spans="1:19" x14ac:dyDescent="0.25">
      <c r="A48" s="6" t="s">
        <v>67</v>
      </c>
      <c r="B48" s="9">
        <v>5</v>
      </c>
      <c r="C48" s="7">
        <f>725+78</f>
        <v>803</v>
      </c>
      <c r="D48" s="8">
        <v>3146</v>
      </c>
      <c r="E48" s="10">
        <v>2</v>
      </c>
      <c r="F48" s="10">
        <v>1</v>
      </c>
      <c r="G48" s="10">
        <v>1</v>
      </c>
      <c r="H48" s="10">
        <v>1</v>
      </c>
      <c r="I48" s="10">
        <v>2</v>
      </c>
      <c r="J48" s="10">
        <v>0</v>
      </c>
      <c r="K48" s="10">
        <v>2</v>
      </c>
      <c r="L48" s="10">
        <v>1</v>
      </c>
      <c r="M48" s="10">
        <v>2</v>
      </c>
      <c r="N48" s="10">
        <v>3</v>
      </c>
      <c r="O48" s="10">
        <v>0</v>
      </c>
      <c r="P48" s="10">
        <v>2</v>
      </c>
      <c r="Q48" s="24">
        <v>0</v>
      </c>
      <c r="R48" s="25">
        <v>0</v>
      </c>
      <c r="S48" s="6" t="s">
        <v>65</v>
      </c>
    </row>
    <row r="49" spans="1:19" x14ac:dyDescent="0.25">
      <c r="A49" s="6" t="s">
        <v>68</v>
      </c>
      <c r="B49" s="9">
        <v>2</v>
      </c>
      <c r="C49" s="7">
        <f>70+1800</f>
        <v>1870</v>
      </c>
      <c r="D49" s="8">
        <f>70+1800</f>
        <v>1870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1</v>
      </c>
      <c r="N49" s="10">
        <v>1</v>
      </c>
      <c r="O49" s="10">
        <v>0</v>
      </c>
      <c r="P49" s="10">
        <v>0</v>
      </c>
      <c r="Q49" s="24">
        <v>0</v>
      </c>
      <c r="R49" s="25">
        <v>0</v>
      </c>
      <c r="S49" s="6" t="s">
        <v>65</v>
      </c>
    </row>
    <row r="50" spans="1:19" x14ac:dyDescent="0.25">
      <c r="A50" s="6" t="s">
        <v>69</v>
      </c>
      <c r="B50" s="9">
        <v>69</v>
      </c>
      <c r="C50" s="7">
        <v>1149</v>
      </c>
      <c r="D50" s="8">
        <v>33394</v>
      </c>
      <c r="E50" s="10">
        <v>0</v>
      </c>
      <c r="F50" s="10">
        <v>1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1</v>
      </c>
      <c r="N50" s="10">
        <v>47</v>
      </c>
      <c r="O50" s="10">
        <v>1</v>
      </c>
      <c r="P50" s="10">
        <v>1</v>
      </c>
      <c r="Q50" s="24">
        <v>0</v>
      </c>
      <c r="R50" s="25">
        <v>0</v>
      </c>
      <c r="S50" s="6" t="s">
        <v>65</v>
      </c>
    </row>
    <row r="51" spans="1:19" x14ac:dyDescent="0.25">
      <c r="A51" s="6" t="s">
        <v>70</v>
      </c>
      <c r="B51" s="9">
        <v>25</v>
      </c>
      <c r="C51" s="7">
        <v>3946</v>
      </c>
      <c r="D51" s="8">
        <v>100200</v>
      </c>
      <c r="E51" s="10">
        <v>10</v>
      </c>
      <c r="F51" s="10">
        <v>5</v>
      </c>
      <c r="G51" s="10">
        <v>4</v>
      </c>
      <c r="H51" s="10">
        <v>10</v>
      </c>
      <c r="I51" s="10">
        <v>7</v>
      </c>
      <c r="J51" s="10">
        <v>3</v>
      </c>
      <c r="K51" s="10">
        <v>9</v>
      </c>
      <c r="L51" s="10">
        <v>7</v>
      </c>
      <c r="M51" s="10">
        <v>3</v>
      </c>
      <c r="N51" s="10">
        <v>0</v>
      </c>
      <c r="O51" s="10">
        <v>6</v>
      </c>
      <c r="P51" s="10">
        <v>0</v>
      </c>
      <c r="Q51" s="24">
        <v>0</v>
      </c>
      <c r="R51" s="25">
        <v>0</v>
      </c>
      <c r="S51" s="6" t="s">
        <v>65</v>
      </c>
    </row>
    <row r="52" spans="1:19" x14ac:dyDescent="0.25">
      <c r="A52" s="6" t="s">
        <v>71</v>
      </c>
      <c r="B52" s="9">
        <v>2</v>
      </c>
      <c r="C52" s="7">
        <v>80</v>
      </c>
      <c r="D52" s="8">
        <v>480</v>
      </c>
      <c r="E52" s="10">
        <v>2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1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v>0</v>
      </c>
      <c r="R52" s="25">
        <v>0</v>
      </c>
      <c r="S52" s="6" t="s">
        <v>65</v>
      </c>
    </row>
    <row r="53" spans="1:19" x14ac:dyDescent="0.25">
      <c r="A53" s="6" t="s">
        <v>72</v>
      </c>
      <c r="B53" s="9">
        <v>2</v>
      </c>
      <c r="C53" s="7">
        <v>130</v>
      </c>
      <c r="D53" s="8">
        <v>680</v>
      </c>
      <c r="E53" s="10">
        <v>1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1</v>
      </c>
      <c r="N53" s="10">
        <v>1</v>
      </c>
      <c r="O53" s="10">
        <v>0</v>
      </c>
      <c r="P53" s="10">
        <v>0</v>
      </c>
      <c r="Q53" s="24">
        <v>0</v>
      </c>
      <c r="R53" s="25">
        <v>0</v>
      </c>
      <c r="S53" s="6" t="s">
        <v>65</v>
      </c>
    </row>
    <row r="54" spans="1:19" x14ac:dyDescent="0.25">
      <c r="A54" s="6" t="s">
        <v>73</v>
      </c>
      <c r="B54" s="9">
        <v>11</v>
      </c>
      <c r="C54" s="7">
        <v>1456</v>
      </c>
      <c r="D54" s="8">
        <v>7740</v>
      </c>
      <c r="E54" s="10">
        <v>2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3</v>
      </c>
      <c r="N54" s="10">
        <v>7</v>
      </c>
      <c r="O54" s="10">
        <v>0</v>
      </c>
      <c r="P54" s="10">
        <v>2</v>
      </c>
      <c r="Q54" s="24">
        <v>0</v>
      </c>
      <c r="R54" s="25">
        <v>11</v>
      </c>
      <c r="S54" s="6" t="s">
        <v>65</v>
      </c>
    </row>
    <row r="55" spans="1:19" x14ac:dyDescent="0.25">
      <c r="A55" s="6" t="s">
        <v>74</v>
      </c>
      <c r="B55" s="9">
        <v>4</v>
      </c>
      <c r="C55" s="7">
        <v>327</v>
      </c>
      <c r="D55" s="8">
        <v>5540</v>
      </c>
      <c r="E55" s="10">
        <v>1</v>
      </c>
      <c r="F55" s="10">
        <v>1</v>
      </c>
      <c r="G55" s="10">
        <v>1</v>
      </c>
      <c r="H55" s="10">
        <v>0</v>
      </c>
      <c r="I55" s="10">
        <v>2</v>
      </c>
      <c r="J55" s="10">
        <v>1</v>
      </c>
      <c r="K55" s="10">
        <v>0</v>
      </c>
      <c r="L55" s="10">
        <v>2</v>
      </c>
      <c r="M55" s="10">
        <v>1</v>
      </c>
      <c r="N55" s="10">
        <v>1</v>
      </c>
      <c r="O55" s="10">
        <v>2</v>
      </c>
      <c r="P55" s="10">
        <v>0</v>
      </c>
      <c r="Q55" s="24">
        <v>0</v>
      </c>
      <c r="R55" s="25">
        <v>0</v>
      </c>
      <c r="S55" s="6" t="s">
        <v>65</v>
      </c>
    </row>
    <row r="56" spans="1:19" x14ac:dyDescent="0.25">
      <c r="A56" s="6" t="s">
        <v>75</v>
      </c>
      <c r="B56" s="9">
        <v>1</v>
      </c>
      <c r="C56" s="7">
        <v>60</v>
      </c>
      <c r="D56" s="8">
        <v>1200</v>
      </c>
      <c r="E56" s="10">
        <v>0</v>
      </c>
      <c r="F56" s="10">
        <v>0</v>
      </c>
      <c r="G56" s="10">
        <v>1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v>0</v>
      </c>
      <c r="R56" s="25">
        <v>0</v>
      </c>
      <c r="S56" s="6" t="s">
        <v>65</v>
      </c>
    </row>
    <row r="57" spans="1:19" x14ac:dyDescent="0.25">
      <c r="A57" s="6" t="s">
        <v>76</v>
      </c>
      <c r="B57" s="9">
        <v>12</v>
      </c>
      <c r="C57" s="7">
        <v>1198</v>
      </c>
      <c r="D57" s="8">
        <v>15071</v>
      </c>
      <c r="E57" s="10">
        <v>12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12</v>
      </c>
      <c r="L57" s="10">
        <v>0</v>
      </c>
      <c r="M57" s="10">
        <v>1</v>
      </c>
      <c r="N57" s="10">
        <v>1</v>
      </c>
      <c r="O57" s="10">
        <v>1</v>
      </c>
      <c r="P57" s="10">
        <v>0</v>
      </c>
      <c r="Q57" s="24">
        <v>0</v>
      </c>
      <c r="R57" s="25">
        <v>0</v>
      </c>
      <c r="S57" s="6" t="s">
        <v>76</v>
      </c>
    </row>
    <row r="58" spans="1:19" x14ac:dyDescent="0.25">
      <c r="A58" s="6" t="s">
        <v>77</v>
      </c>
      <c r="B58" s="9">
        <v>3</v>
      </c>
      <c r="C58" s="7">
        <v>575</v>
      </c>
      <c r="D58" s="8" t="s">
        <v>42</v>
      </c>
      <c r="E58" s="10">
        <v>1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3</v>
      </c>
      <c r="N58" s="10">
        <v>2</v>
      </c>
      <c r="O58" s="10">
        <v>0</v>
      </c>
      <c r="P58" s="10">
        <v>0</v>
      </c>
      <c r="Q58" s="24">
        <v>0</v>
      </c>
      <c r="R58" s="25">
        <v>0</v>
      </c>
      <c r="S58" s="6" t="s">
        <v>76</v>
      </c>
    </row>
    <row r="59" spans="1:19" x14ac:dyDescent="0.25">
      <c r="A59" s="6" t="s">
        <v>78</v>
      </c>
      <c r="B59" s="9">
        <v>4</v>
      </c>
      <c r="C59" s="7">
        <v>290</v>
      </c>
      <c r="D59" s="8">
        <v>5600</v>
      </c>
      <c r="E59" s="10">
        <v>1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2</v>
      </c>
      <c r="N59" s="10">
        <v>4</v>
      </c>
      <c r="O59" s="10">
        <v>0</v>
      </c>
      <c r="P59" s="10">
        <v>0</v>
      </c>
      <c r="Q59" s="24">
        <v>0</v>
      </c>
      <c r="R59" s="25">
        <v>0</v>
      </c>
      <c r="S59" s="6" t="s">
        <v>76</v>
      </c>
    </row>
    <row r="60" spans="1:19" x14ac:dyDescent="0.25">
      <c r="A60" s="6" t="s">
        <v>79</v>
      </c>
      <c r="B60" s="9">
        <v>5</v>
      </c>
      <c r="C60" s="7">
        <v>518</v>
      </c>
      <c r="D60" s="8">
        <v>1485</v>
      </c>
      <c r="E60" s="10">
        <v>1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1</v>
      </c>
      <c r="N60" s="10">
        <v>4</v>
      </c>
      <c r="O60" s="10">
        <v>1</v>
      </c>
      <c r="P60" s="10">
        <v>1</v>
      </c>
      <c r="Q60" s="24">
        <v>0</v>
      </c>
      <c r="R60" s="25">
        <v>0</v>
      </c>
      <c r="S60" s="6" t="s">
        <v>76</v>
      </c>
    </row>
    <row r="61" spans="1:19" x14ac:dyDescent="0.25">
      <c r="A61" s="6" t="s">
        <v>80</v>
      </c>
      <c r="B61" s="9">
        <v>1</v>
      </c>
      <c r="C61" s="7">
        <v>90</v>
      </c>
      <c r="D61" s="8">
        <v>1600</v>
      </c>
      <c r="E61" s="10">
        <v>1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v>0</v>
      </c>
      <c r="R61" s="25">
        <v>0</v>
      </c>
      <c r="S61" s="6" t="s">
        <v>76</v>
      </c>
    </row>
    <row r="62" spans="1:19" x14ac:dyDescent="0.25">
      <c r="A62" s="6" t="s">
        <v>81</v>
      </c>
      <c r="B62" s="9">
        <v>37</v>
      </c>
      <c r="C62" s="7">
        <v>9087</v>
      </c>
      <c r="D62" s="8">
        <v>672779</v>
      </c>
      <c r="E62" s="10">
        <v>16</v>
      </c>
      <c r="F62" s="10">
        <v>2</v>
      </c>
      <c r="G62" s="10">
        <v>1</v>
      </c>
      <c r="H62" s="10">
        <v>4</v>
      </c>
      <c r="I62" s="10">
        <v>3</v>
      </c>
      <c r="J62" s="10">
        <v>2</v>
      </c>
      <c r="K62" s="10">
        <v>8</v>
      </c>
      <c r="L62" s="10">
        <v>3</v>
      </c>
      <c r="M62" s="10">
        <v>1</v>
      </c>
      <c r="N62" s="10">
        <v>8</v>
      </c>
      <c r="O62" s="10">
        <v>4</v>
      </c>
      <c r="P62" s="10">
        <v>2</v>
      </c>
      <c r="Q62" s="24">
        <v>3</v>
      </c>
      <c r="R62" s="25">
        <v>0</v>
      </c>
      <c r="S62" s="6" t="s">
        <v>81</v>
      </c>
    </row>
    <row r="63" spans="1:19" x14ac:dyDescent="0.25">
      <c r="A63" s="6" t="s">
        <v>82</v>
      </c>
      <c r="B63" s="9">
        <v>1</v>
      </c>
      <c r="C63" s="7" t="s">
        <v>42</v>
      </c>
      <c r="D63" s="8" t="s">
        <v>42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1</v>
      </c>
      <c r="N63" s="10">
        <v>1</v>
      </c>
      <c r="O63" s="10">
        <v>0</v>
      </c>
      <c r="P63" s="10">
        <v>0</v>
      </c>
      <c r="Q63" s="24">
        <v>0</v>
      </c>
      <c r="R63" s="25">
        <v>0</v>
      </c>
      <c r="S63" s="6" t="s">
        <v>81</v>
      </c>
    </row>
    <row r="64" spans="1:19" x14ac:dyDescent="0.25">
      <c r="A64" s="6" t="s">
        <v>83</v>
      </c>
      <c r="B64" s="9">
        <v>9</v>
      </c>
      <c r="C64" s="7">
        <v>3555</v>
      </c>
      <c r="D64" s="8">
        <v>17250</v>
      </c>
      <c r="E64" s="10">
        <v>1</v>
      </c>
      <c r="F64" s="10">
        <v>2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2</v>
      </c>
      <c r="N64" s="10">
        <v>1</v>
      </c>
      <c r="O64" s="10">
        <v>3</v>
      </c>
      <c r="P64" s="10">
        <v>1</v>
      </c>
      <c r="Q64" s="24">
        <v>0</v>
      </c>
      <c r="R64" s="25">
        <v>9</v>
      </c>
      <c r="S64" s="6" t="s">
        <v>83</v>
      </c>
    </row>
    <row r="65" spans="1:19" x14ac:dyDescent="0.25">
      <c r="A65" s="6" t="s">
        <v>84</v>
      </c>
      <c r="B65" s="9">
        <v>2</v>
      </c>
      <c r="C65" s="7">
        <f>1090+1984</f>
        <v>3074</v>
      </c>
      <c r="D65" s="8">
        <v>5500</v>
      </c>
      <c r="E65" s="10">
        <v>1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1</v>
      </c>
      <c r="N65" s="10">
        <v>2</v>
      </c>
      <c r="O65" s="10">
        <v>0</v>
      </c>
      <c r="P65" s="10">
        <v>0</v>
      </c>
      <c r="Q65" s="24">
        <v>0</v>
      </c>
      <c r="R65" s="25">
        <v>2</v>
      </c>
      <c r="S65" s="6" t="s">
        <v>83</v>
      </c>
    </row>
    <row r="66" spans="1:19" x14ac:dyDescent="0.25">
      <c r="A66" s="6" t="s">
        <v>85</v>
      </c>
      <c r="B66" s="9">
        <v>5</v>
      </c>
      <c r="C66" s="7">
        <v>5667</v>
      </c>
      <c r="D66" s="8">
        <v>8000</v>
      </c>
      <c r="E66" s="10">
        <v>1</v>
      </c>
      <c r="F66" s="10">
        <v>0</v>
      </c>
      <c r="G66" s="10">
        <v>1</v>
      </c>
      <c r="H66" s="10">
        <v>0</v>
      </c>
      <c r="I66" s="10">
        <v>0</v>
      </c>
      <c r="J66" s="10">
        <v>0</v>
      </c>
      <c r="K66" s="10">
        <v>0</v>
      </c>
      <c r="L66" s="10">
        <v>1</v>
      </c>
      <c r="M66" s="10">
        <v>3</v>
      </c>
      <c r="N66" s="10">
        <v>4</v>
      </c>
      <c r="O66" s="10">
        <v>2</v>
      </c>
      <c r="P66" s="10">
        <v>2</v>
      </c>
      <c r="Q66" s="24">
        <v>0</v>
      </c>
      <c r="R66" s="25">
        <v>0</v>
      </c>
      <c r="S66" s="6" t="s">
        <v>83</v>
      </c>
    </row>
    <row r="67" spans="1:19" x14ac:dyDescent="0.25">
      <c r="A67" s="6" t="s">
        <v>86</v>
      </c>
      <c r="B67" s="12">
        <v>14</v>
      </c>
      <c r="C67" s="10">
        <v>4492</v>
      </c>
      <c r="D67" s="11">
        <v>45329</v>
      </c>
      <c r="E67" s="12">
        <v>4</v>
      </c>
      <c r="F67" s="10">
        <v>1</v>
      </c>
      <c r="G67" s="10">
        <v>3</v>
      </c>
      <c r="H67" s="10">
        <v>3</v>
      </c>
      <c r="I67" s="10">
        <v>3</v>
      </c>
      <c r="J67" s="10">
        <v>0</v>
      </c>
      <c r="K67" s="10">
        <v>1</v>
      </c>
      <c r="L67" s="10">
        <v>0</v>
      </c>
      <c r="M67" s="10">
        <v>1</v>
      </c>
      <c r="N67" s="10">
        <v>4</v>
      </c>
      <c r="O67" s="10">
        <v>2</v>
      </c>
      <c r="P67" s="10">
        <v>3</v>
      </c>
      <c r="Q67" s="24">
        <v>0</v>
      </c>
      <c r="R67" s="25">
        <v>0</v>
      </c>
      <c r="S67" s="6" t="s">
        <v>86</v>
      </c>
    </row>
    <row r="68" spans="1:19" x14ac:dyDescent="0.25">
      <c r="A68" s="6" t="s">
        <v>303</v>
      </c>
      <c r="B68" s="9">
        <v>2</v>
      </c>
      <c r="C68" s="7">
        <v>650</v>
      </c>
      <c r="D68" s="8">
        <v>2000</v>
      </c>
      <c r="E68" s="10">
        <v>2</v>
      </c>
      <c r="F68" s="10">
        <v>0</v>
      </c>
      <c r="G68" s="10">
        <v>1</v>
      </c>
      <c r="H68" s="10">
        <v>0</v>
      </c>
      <c r="I68" s="10">
        <v>0</v>
      </c>
      <c r="J68" s="10">
        <v>0</v>
      </c>
      <c r="K68" s="10">
        <v>1</v>
      </c>
      <c r="L68" s="10">
        <v>2</v>
      </c>
      <c r="M68" s="10">
        <v>2</v>
      </c>
      <c r="N68" s="10">
        <v>1</v>
      </c>
      <c r="O68" s="10">
        <v>1</v>
      </c>
      <c r="P68" s="10">
        <v>2</v>
      </c>
      <c r="Q68" s="24">
        <v>0</v>
      </c>
      <c r="R68" s="25">
        <v>0</v>
      </c>
      <c r="S68" s="6" t="s">
        <v>86</v>
      </c>
    </row>
    <row r="69" spans="1:19" x14ac:dyDescent="0.25">
      <c r="A69" s="6" t="s">
        <v>87</v>
      </c>
      <c r="B69" s="9">
        <v>3</v>
      </c>
      <c r="C69" s="7">
        <v>510</v>
      </c>
      <c r="D69" s="8">
        <v>2800</v>
      </c>
      <c r="E69" s="10">
        <v>2</v>
      </c>
      <c r="F69" s="10">
        <v>1</v>
      </c>
      <c r="G69" s="10">
        <v>1</v>
      </c>
      <c r="H69" s="10">
        <v>0</v>
      </c>
      <c r="I69" s="10">
        <v>1</v>
      </c>
      <c r="J69" s="10">
        <v>0</v>
      </c>
      <c r="K69" s="10">
        <v>1</v>
      </c>
      <c r="L69" s="10">
        <v>1</v>
      </c>
      <c r="M69" s="10">
        <v>1</v>
      </c>
      <c r="N69" s="10">
        <v>3</v>
      </c>
      <c r="O69" s="10">
        <v>0</v>
      </c>
      <c r="P69" s="10">
        <v>1</v>
      </c>
      <c r="Q69" s="24">
        <v>0</v>
      </c>
      <c r="R69" s="25">
        <v>0</v>
      </c>
      <c r="S69" s="6" t="s">
        <v>86</v>
      </c>
    </row>
    <row r="70" spans="1:19" x14ac:dyDescent="0.25">
      <c r="A70" s="6" t="s">
        <v>88</v>
      </c>
      <c r="B70" s="9">
        <v>4</v>
      </c>
      <c r="C70" s="7">
        <v>614</v>
      </c>
      <c r="D70" s="8">
        <v>1584</v>
      </c>
      <c r="E70" s="10">
        <v>0</v>
      </c>
      <c r="F70" s="10">
        <v>2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2</v>
      </c>
      <c r="O70" s="10">
        <v>0</v>
      </c>
      <c r="P70" s="10">
        <v>0</v>
      </c>
      <c r="Q70" s="24">
        <v>0</v>
      </c>
      <c r="R70" s="25">
        <v>0</v>
      </c>
      <c r="S70" s="6" t="s">
        <v>86</v>
      </c>
    </row>
    <row r="71" spans="1:19" x14ac:dyDescent="0.25">
      <c r="A71" s="6" t="s">
        <v>89</v>
      </c>
      <c r="B71" s="9">
        <v>1</v>
      </c>
      <c r="C71" s="7" t="s">
        <v>42</v>
      </c>
      <c r="D71" s="8">
        <v>400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1</v>
      </c>
      <c r="O71" s="10">
        <v>0</v>
      </c>
      <c r="P71" s="10">
        <v>0</v>
      </c>
      <c r="Q71" s="24">
        <v>0</v>
      </c>
      <c r="R71" s="25">
        <v>0</v>
      </c>
      <c r="S71" s="6" t="s">
        <v>86</v>
      </c>
    </row>
    <row r="72" spans="1:19" x14ac:dyDescent="0.25">
      <c r="A72" s="6" t="s">
        <v>90</v>
      </c>
      <c r="B72" s="9">
        <v>1</v>
      </c>
      <c r="C72" s="7">
        <v>350</v>
      </c>
      <c r="D72" s="8">
        <v>5000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1</v>
      </c>
      <c r="O72" s="10">
        <v>0</v>
      </c>
      <c r="P72" s="10">
        <v>0</v>
      </c>
      <c r="Q72" s="24">
        <v>0</v>
      </c>
      <c r="R72" s="25">
        <v>0</v>
      </c>
      <c r="S72" s="6" t="s">
        <v>86</v>
      </c>
    </row>
    <row r="73" spans="1:19" x14ac:dyDescent="0.25">
      <c r="A73" s="6" t="s">
        <v>91</v>
      </c>
      <c r="B73" s="9">
        <v>10</v>
      </c>
      <c r="C73" s="7">
        <v>5800</v>
      </c>
      <c r="D73" s="8">
        <v>23020</v>
      </c>
      <c r="E73" s="10">
        <v>2</v>
      </c>
      <c r="F73" s="10">
        <v>1</v>
      </c>
      <c r="G73" s="10">
        <v>1</v>
      </c>
      <c r="H73" s="10">
        <v>0</v>
      </c>
      <c r="I73" s="10">
        <v>1</v>
      </c>
      <c r="J73" s="10">
        <v>0</v>
      </c>
      <c r="K73" s="10">
        <v>1</v>
      </c>
      <c r="L73" s="10">
        <v>1</v>
      </c>
      <c r="M73" s="10">
        <v>3</v>
      </c>
      <c r="N73" s="10">
        <v>9</v>
      </c>
      <c r="O73" s="10">
        <v>2</v>
      </c>
      <c r="P73" s="10">
        <v>1</v>
      </c>
      <c r="Q73" s="24">
        <v>0</v>
      </c>
      <c r="R73" s="25">
        <v>0</v>
      </c>
      <c r="S73" s="6" t="s">
        <v>86</v>
      </c>
    </row>
    <row r="74" spans="1:19" x14ac:dyDescent="0.25">
      <c r="A74" s="6" t="s">
        <v>92</v>
      </c>
      <c r="B74" s="9">
        <v>3</v>
      </c>
      <c r="C74" s="7">
        <v>215</v>
      </c>
      <c r="D74" s="8" t="s">
        <v>42</v>
      </c>
      <c r="E74" s="10">
        <v>1</v>
      </c>
      <c r="F74" s="10">
        <v>1</v>
      </c>
      <c r="G74" s="10">
        <v>0</v>
      </c>
      <c r="H74" s="10">
        <v>0</v>
      </c>
      <c r="I74" s="10">
        <v>1</v>
      </c>
      <c r="J74" s="10">
        <v>0</v>
      </c>
      <c r="K74" s="10">
        <v>1</v>
      </c>
      <c r="L74" s="10">
        <v>1</v>
      </c>
      <c r="M74" s="10">
        <v>0</v>
      </c>
      <c r="N74" s="10">
        <v>1</v>
      </c>
      <c r="O74" s="10">
        <v>0</v>
      </c>
      <c r="P74" s="10">
        <v>1</v>
      </c>
      <c r="Q74" s="24">
        <v>0</v>
      </c>
      <c r="R74" s="25">
        <v>0</v>
      </c>
      <c r="S74" s="6" t="s">
        <v>86</v>
      </c>
    </row>
    <row r="75" spans="1:19" x14ac:dyDescent="0.25">
      <c r="A75" s="6" t="s">
        <v>93</v>
      </c>
      <c r="B75" s="9">
        <v>23</v>
      </c>
      <c r="C75" s="7">
        <v>11790</v>
      </c>
      <c r="D75" s="8">
        <v>385960</v>
      </c>
      <c r="E75" s="10">
        <v>7</v>
      </c>
      <c r="F75" s="10">
        <v>4</v>
      </c>
      <c r="G75" s="10">
        <v>2</v>
      </c>
      <c r="H75" s="10">
        <v>4</v>
      </c>
      <c r="I75" s="10">
        <v>0</v>
      </c>
      <c r="J75" s="10">
        <v>3</v>
      </c>
      <c r="K75" s="10">
        <v>6</v>
      </c>
      <c r="L75" s="10">
        <v>1</v>
      </c>
      <c r="M75" s="10">
        <v>0</v>
      </c>
      <c r="N75" s="10">
        <v>1</v>
      </c>
      <c r="O75" s="10">
        <v>0</v>
      </c>
      <c r="P75" s="10">
        <v>2</v>
      </c>
      <c r="Q75" s="24">
        <v>4</v>
      </c>
      <c r="R75" s="25">
        <v>21</v>
      </c>
      <c r="S75" s="6" t="s">
        <v>93</v>
      </c>
    </row>
    <row r="76" spans="1:19" x14ac:dyDescent="0.25">
      <c r="A76" s="6" t="s">
        <v>94</v>
      </c>
      <c r="B76" s="9">
        <v>1</v>
      </c>
      <c r="C76" s="7">
        <v>134</v>
      </c>
      <c r="D76" s="8">
        <v>2150</v>
      </c>
      <c r="E76" s="10">
        <v>1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1</v>
      </c>
      <c r="N76" s="10">
        <v>0</v>
      </c>
      <c r="O76" s="10">
        <v>0</v>
      </c>
      <c r="P76" s="10">
        <v>0</v>
      </c>
      <c r="Q76" s="24">
        <v>0</v>
      </c>
      <c r="R76" s="25">
        <v>0</v>
      </c>
      <c r="S76" s="6" t="s">
        <v>93</v>
      </c>
    </row>
    <row r="77" spans="1:19" x14ac:dyDescent="0.25">
      <c r="A77" s="6" t="s">
        <v>95</v>
      </c>
      <c r="B77" s="9">
        <v>2</v>
      </c>
      <c r="C77" s="7">
        <v>135</v>
      </c>
      <c r="D77" s="8">
        <v>3350</v>
      </c>
      <c r="E77" s="10">
        <v>2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1</v>
      </c>
      <c r="L77" s="10">
        <v>2</v>
      </c>
      <c r="M77" s="10">
        <v>2</v>
      </c>
      <c r="N77" s="10">
        <v>2</v>
      </c>
      <c r="O77" s="10">
        <v>2</v>
      </c>
      <c r="P77" s="10">
        <v>1</v>
      </c>
      <c r="Q77" s="24">
        <v>0</v>
      </c>
      <c r="R77" s="25">
        <v>0</v>
      </c>
      <c r="S77" s="6" t="s">
        <v>93</v>
      </c>
    </row>
    <row r="78" spans="1:19" x14ac:dyDescent="0.25">
      <c r="A78" s="6" t="s">
        <v>96</v>
      </c>
      <c r="B78" s="9">
        <v>2</v>
      </c>
      <c r="C78" s="7">
        <v>510</v>
      </c>
      <c r="D78" s="8">
        <v>2200</v>
      </c>
      <c r="E78" s="10">
        <v>2</v>
      </c>
      <c r="F78" s="10">
        <v>0</v>
      </c>
      <c r="G78" s="10">
        <v>0</v>
      </c>
      <c r="H78" s="10">
        <v>0</v>
      </c>
      <c r="I78" s="10">
        <v>2</v>
      </c>
      <c r="J78" s="10">
        <v>0</v>
      </c>
      <c r="K78" s="10">
        <v>2</v>
      </c>
      <c r="L78" s="10">
        <v>2</v>
      </c>
      <c r="M78" s="10">
        <v>0</v>
      </c>
      <c r="N78" s="10">
        <v>0</v>
      </c>
      <c r="O78" s="10">
        <v>1</v>
      </c>
      <c r="P78" s="10">
        <v>0</v>
      </c>
      <c r="Q78" s="24">
        <v>0</v>
      </c>
      <c r="R78" s="25">
        <v>0</v>
      </c>
      <c r="S78" s="6" t="s">
        <v>93</v>
      </c>
    </row>
    <row r="79" spans="1:19" x14ac:dyDescent="0.25">
      <c r="A79" s="6" t="s">
        <v>97</v>
      </c>
      <c r="B79" s="9">
        <v>2</v>
      </c>
      <c r="C79" s="7">
        <v>140</v>
      </c>
      <c r="D79" s="8">
        <v>2800</v>
      </c>
      <c r="E79" s="10">
        <v>2</v>
      </c>
      <c r="F79" s="10">
        <v>1</v>
      </c>
      <c r="G79" s="10">
        <v>0</v>
      </c>
      <c r="H79" s="10">
        <v>0</v>
      </c>
      <c r="I79" s="10">
        <v>1</v>
      </c>
      <c r="J79" s="10">
        <v>0</v>
      </c>
      <c r="K79" s="10">
        <v>1</v>
      </c>
      <c r="L79" s="10">
        <v>1</v>
      </c>
      <c r="M79" s="10">
        <v>1</v>
      </c>
      <c r="N79" s="10">
        <v>1</v>
      </c>
      <c r="O79" s="10">
        <v>0</v>
      </c>
      <c r="P79" s="10">
        <v>0</v>
      </c>
      <c r="Q79" s="24">
        <v>0</v>
      </c>
      <c r="R79" s="25">
        <v>0</v>
      </c>
      <c r="S79" s="6" t="s">
        <v>93</v>
      </c>
    </row>
    <row r="80" spans="1:19" x14ac:dyDescent="0.25">
      <c r="A80" s="6" t="s">
        <v>98</v>
      </c>
      <c r="B80" s="9">
        <v>3</v>
      </c>
      <c r="C80" s="7">
        <v>1052</v>
      </c>
      <c r="D80" s="8">
        <v>4100</v>
      </c>
      <c r="E80" s="10">
        <v>1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1</v>
      </c>
      <c r="N80" s="10">
        <v>1</v>
      </c>
      <c r="O80" s="10">
        <v>0</v>
      </c>
      <c r="P80" s="10">
        <v>0</v>
      </c>
      <c r="Q80" s="24">
        <v>0</v>
      </c>
      <c r="R80" s="25">
        <v>0</v>
      </c>
      <c r="S80" s="6" t="s">
        <v>93</v>
      </c>
    </row>
    <row r="81" spans="1:19" x14ac:dyDescent="0.25">
      <c r="A81" s="6" t="s">
        <v>99</v>
      </c>
      <c r="B81" s="9">
        <v>10</v>
      </c>
      <c r="C81" s="7">
        <v>858</v>
      </c>
      <c r="D81" s="8">
        <v>6112</v>
      </c>
      <c r="E81" s="10">
        <v>5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1</v>
      </c>
      <c r="L81" s="10">
        <v>0</v>
      </c>
      <c r="M81" s="10">
        <v>0</v>
      </c>
      <c r="N81" s="10">
        <v>6</v>
      </c>
      <c r="O81" s="10">
        <v>1</v>
      </c>
      <c r="P81" s="10">
        <v>1</v>
      </c>
      <c r="Q81" s="24">
        <v>0</v>
      </c>
      <c r="R81" s="25">
        <v>10</v>
      </c>
      <c r="S81" s="6" t="s">
        <v>93</v>
      </c>
    </row>
    <row r="82" spans="1:19" x14ac:dyDescent="0.25">
      <c r="A82" s="6" t="s">
        <v>100</v>
      </c>
      <c r="B82" s="9">
        <v>3</v>
      </c>
      <c r="C82" s="7">
        <v>130</v>
      </c>
      <c r="D82" s="8">
        <v>400</v>
      </c>
      <c r="E82" s="10">
        <v>1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1</v>
      </c>
      <c r="N82" s="10">
        <v>1</v>
      </c>
      <c r="O82" s="10">
        <v>0</v>
      </c>
      <c r="P82" s="10">
        <v>0</v>
      </c>
      <c r="Q82" s="24">
        <v>0</v>
      </c>
      <c r="R82" s="25">
        <v>0</v>
      </c>
      <c r="S82" s="6" t="s">
        <v>93</v>
      </c>
    </row>
    <row r="83" spans="1:19" x14ac:dyDescent="0.25">
      <c r="A83" s="6" t="s">
        <v>101</v>
      </c>
      <c r="B83" s="9">
        <v>3</v>
      </c>
      <c r="C83" s="7">
        <v>705</v>
      </c>
      <c r="D83" s="8">
        <v>12480</v>
      </c>
      <c r="E83" s="10">
        <v>2</v>
      </c>
      <c r="F83" s="10">
        <v>2</v>
      </c>
      <c r="G83" s="10">
        <v>2</v>
      </c>
      <c r="H83" s="10">
        <v>2</v>
      </c>
      <c r="I83" s="10">
        <v>2</v>
      </c>
      <c r="J83" s="10">
        <v>0</v>
      </c>
      <c r="K83" s="10">
        <v>1</v>
      </c>
      <c r="L83" s="10">
        <v>2</v>
      </c>
      <c r="M83" s="10">
        <v>1</v>
      </c>
      <c r="N83" s="10">
        <v>1</v>
      </c>
      <c r="O83" s="10">
        <v>3</v>
      </c>
      <c r="P83" s="10">
        <v>1</v>
      </c>
      <c r="Q83" s="24">
        <v>0</v>
      </c>
      <c r="R83" s="25">
        <v>0</v>
      </c>
      <c r="S83" s="6" t="s">
        <v>93</v>
      </c>
    </row>
    <row r="84" spans="1:19" x14ac:dyDescent="0.25">
      <c r="A84" s="6" t="s">
        <v>102</v>
      </c>
      <c r="B84" s="9">
        <v>1</v>
      </c>
      <c r="C84" s="7">
        <v>72</v>
      </c>
      <c r="D84" s="8">
        <v>792</v>
      </c>
      <c r="E84" s="10">
        <v>1</v>
      </c>
      <c r="F84" s="10">
        <v>1</v>
      </c>
      <c r="G84" s="10">
        <v>1</v>
      </c>
      <c r="H84" s="10">
        <v>0</v>
      </c>
      <c r="I84" s="10">
        <v>1</v>
      </c>
      <c r="J84" s="10">
        <v>0</v>
      </c>
      <c r="K84" s="10">
        <v>1</v>
      </c>
      <c r="L84" s="10">
        <v>1</v>
      </c>
      <c r="M84" s="10">
        <v>1</v>
      </c>
      <c r="N84" s="10">
        <v>1</v>
      </c>
      <c r="O84" s="10">
        <v>1</v>
      </c>
      <c r="P84" s="10">
        <v>1</v>
      </c>
      <c r="Q84" s="24">
        <v>0</v>
      </c>
      <c r="R84" s="25">
        <v>1</v>
      </c>
      <c r="S84" s="6" t="s">
        <v>93</v>
      </c>
    </row>
    <row r="85" spans="1:19" x14ac:dyDescent="0.25">
      <c r="A85" s="6" t="s">
        <v>103</v>
      </c>
      <c r="B85" s="9">
        <v>3</v>
      </c>
      <c r="C85" s="7">
        <v>240</v>
      </c>
      <c r="D85" s="8">
        <v>880</v>
      </c>
      <c r="E85" s="10">
        <v>1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1</v>
      </c>
      <c r="N85" s="10">
        <v>1</v>
      </c>
      <c r="O85" s="10">
        <v>0</v>
      </c>
      <c r="P85" s="10">
        <v>0</v>
      </c>
      <c r="Q85" s="24">
        <v>0</v>
      </c>
      <c r="R85" s="25">
        <v>0</v>
      </c>
      <c r="S85" s="6" t="s">
        <v>93</v>
      </c>
    </row>
    <row r="86" spans="1:19" x14ac:dyDescent="0.25">
      <c r="A86" s="6" t="s">
        <v>104</v>
      </c>
      <c r="B86" s="9">
        <v>3</v>
      </c>
      <c r="C86" s="7">
        <v>206</v>
      </c>
      <c r="D86" s="8">
        <v>1050</v>
      </c>
      <c r="E86" s="10">
        <v>1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2</v>
      </c>
      <c r="N86" s="10">
        <v>2</v>
      </c>
      <c r="O86" s="10">
        <v>1</v>
      </c>
      <c r="P86" s="10">
        <v>0</v>
      </c>
      <c r="Q86" s="24">
        <v>0</v>
      </c>
      <c r="R86" s="25">
        <v>0</v>
      </c>
      <c r="S86" s="6" t="s">
        <v>104</v>
      </c>
    </row>
    <row r="87" spans="1:19" x14ac:dyDescent="0.25">
      <c r="A87" s="6" t="s">
        <v>105</v>
      </c>
      <c r="B87" s="9">
        <v>7</v>
      </c>
      <c r="C87" s="7">
        <f>669+330+273+134+198+243+204</f>
        <v>2051</v>
      </c>
      <c r="D87" s="8">
        <f>12000+1330+2280+1300+3300+4130+1780</f>
        <v>26120</v>
      </c>
      <c r="E87" s="10">
        <v>1</v>
      </c>
      <c r="F87" s="10">
        <v>0</v>
      </c>
      <c r="G87" s="10">
        <v>1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1</v>
      </c>
      <c r="N87" s="10">
        <v>4</v>
      </c>
      <c r="O87" s="10">
        <v>0</v>
      </c>
      <c r="P87" s="10">
        <v>0</v>
      </c>
      <c r="Q87" s="24">
        <v>1</v>
      </c>
      <c r="R87" s="25">
        <v>6</v>
      </c>
      <c r="S87" s="6" t="s">
        <v>105</v>
      </c>
    </row>
    <row r="88" spans="1:19" x14ac:dyDescent="0.25">
      <c r="A88" s="6" t="s">
        <v>106</v>
      </c>
      <c r="B88" s="9">
        <v>1</v>
      </c>
      <c r="C88" s="7">
        <v>346</v>
      </c>
      <c r="D88" s="8">
        <v>306</v>
      </c>
      <c r="E88" s="10">
        <v>1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1</v>
      </c>
      <c r="N88" s="10">
        <v>1</v>
      </c>
      <c r="O88" s="10">
        <v>1</v>
      </c>
      <c r="P88" s="10">
        <v>0</v>
      </c>
      <c r="Q88" s="24">
        <v>0</v>
      </c>
      <c r="R88" s="25">
        <v>0</v>
      </c>
      <c r="S88" s="6" t="s">
        <v>105</v>
      </c>
    </row>
    <row r="89" spans="1:19" x14ac:dyDescent="0.25">
      <c r="A89" s="6" t="s">
        <v>107</v>
      </c>
      <c r="B89" s="9">
        <v>5</v>
      </c>
      <c r="C89" s="7">
        <v>521</v>
      </c>
      <c r="D89" s="8">
        <v>2210</v>
      </c>
      <c r="E89" s="10">
        <v>1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1</v>
      </c>
      <c r="N89" s="10">
        <v>3</v>
      </c>
      <c r="O89" s="10">
        <v>0</v>
      </c>
      <c r="P89" s="10">
        <v>0</v>
      </c>
      <c r="Q89" s="24">
        <v>0</v>
      </c>
      <c r="R89" s="25">
        <v>5</v>
      </c>
      <c r="S89" s="6" t="s">
        <v>105</v>
      </c>
    </row>
    <row r="90" spans="1:19" x14ac:dyDescent="0.25">
      <c r="A90" s="6" t="s">
        <v>108</v>
      </c>
      <c r="B90" s="9">
        <v>1</v>
      </c>
      <c r="C90" s="7">
        <v>20</v>
      </c>
      <c r="D90" s="8">
        <v>400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1</v>
      </c>
      <c r="O90" s="10">
        <v>0</v>
      </c>
      <c r="P90" s="10">
        <v>0</v>
      </c>
      <c r="Q90" s="24">
        <v>0</v>
      </c>
      <c r="R90" s="25">
        <v>0</v>
      </c>
      <c r="S90" s="6" t="s">
        <v>105</v>
      </c>
    </row>
    <row r="91" spans="1:19" x14ac:dyDescent="0.25">
      <c r="A91" s="6" t="s">
        <v>109</v>
      </c>
      <c r="B91" s="9">
        <v>8</v>
      </c>
      <c r="C91" s="7">
        <v>230</v>
      </c>
      <c r="D91" s="8">
        <v>2395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24">
        <v>0</v>
      </c>
      <c r="R91" s="25">
        <v>0</v>
      </c>
      <c r="S91" s="6" t="s">
        <v>105</v>
      </c>
    </row>
    <row r="92" spans="1:19" x14ac:dyDescent="0.25">
      <c r="A92" s="6" t="s">
        <v>110</v>
      </c>
      <c r="B92" s="9">
        <v>4</v>
      </c>
      <c r="C92" s="7">
        <v>1822</v>
      </c>
      <c r="D92" s="8">
        <v>23150</v>
      </c>
      <c r="E92" s="10">
        <v>2</v>
      </c>
      <c r="F92" s="10">
        <v>2</v>
      </c>
      <c r="G92" s="10">
        <v>2</v>
      </c>
      <c r="H92" s="10">
        <v>2</v>
      </c>
      <c r="I92" s="10">
        <v>2</v>
      </c>
      <c r="J92" s="10">
        <v>0</v>
      </c>
      <c r="K92" s="10">
        <v>0</v>
      </c>
      <c r="L92" s="10">
        <v>1</v>
      </c>
      <c r="M92" s="10">
        <v>3</v>
      </c>
      <c r="N92" s="10">
        <v>2</v>
      </c>
      <c r="O92" s="10">
        <v>1</v>
      </c>
      <c r="P92" s="10">
        <v>0</v>
      </c>
      <c r="Q92" s="24">
        <v>0</v>
      </c>
      <c r="R92" s="25">
        <v>0</v>
      </c>
      <c r="S92" s="6" t="s">
        <v>105</v>
      </c>
    </row>
    <row r="93" spans="1:19" x14ac:dyDescent="0.25">
      <c r="A93" s="6" t="s">
        <v>111</v>
      </c>
      <c r="B93" s="9">
        <v>12</v>
      </c>
      <c r="C93" s="7">
        <v>3462</v>
      </c>
      <c r="D93" s="8">
        <v>378840</v>
      </c>
      <c r="E93" s="10">
        <v>12</v>
      </c>
      <c r="F93" s="10">
        <v>0</v>
      </c>
      <c r="G93" s="10">
        <v>0</v>
      </c>
      <c r="H93" s="10">
        <v>9</v>
      </c>
      <c r="I93" s="10">
        <v>9</v>
      </c>
      <c r="J93" s="10">
        <v>9</v>
      </c>
      <c r="K93" s="10">
        <v>11</v>
      </c>
      <c r="L93" s="10">
        <v>9</v>
      </c>
      <c r="M93" s="10">
        <v>2</v>
      </c>
      <c r="N93" s="10">
        <v>1</v>
      </c>
      <c r="O93" s="10">
        <v>1</v>
      </c>
      <c r="P93" s="10">
        <v>10</v>
      </c>
      <c r="Q93" s="24">
        <v>0</v>
      </c>
      <c r="R93" s="25">
        <v>12</v>
      </c>
      <c r="S93" s="6" t="s">
        <v>111</v>
      </c>
    </row>
    <row r="94" spans="1:19" x14ac:dyDescent="0.25">
      <c r="A94" s="6" t="s">
        <v>112</v>
      </c>
      <c r="B94" s="9">
        <v>9</v>
      </c>
      <c r="C94" s="7">
        <v>1786</v>
      </c>
      <c r="D94" s="8">
        <v>32153</v>
      </c>
      <c r="E94" s="10">
        <v>1</v>
      </c>
      <c r="F94" s="10">
        <v>1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2</v>
      </c>
      <c r="N94" s="10">
        <v>6</v>
      </c>
      <c r="O94" s="10">
        <v>0</v>
      </c>
      <c r="P94" s="10">
        <v>0</v>
      </c>
      <c r="Q94" s="24">
        <v>0</v>
      </c>
      <c r="R94" s="25">
        <v>0</v>
      </c>
      <c r="S94" s="6" t="s">
        <v>111</v>
      </c>
    </row>
    <row r="95" spans="1:19" x14ac:dyDescent="0.25">
      <c r="A95" s="6" t="s">
        <v>113</v>
      </c>
      <c r="B95" s="9">
        <v>15</v>
      </c>
      <c r="C95" s="7">
        <v>920</v>
      </c>
      <c r="D95" s="8">
        <v>4692</v>
      </c>
      <c r="E95" s="10">
        <v>1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1</v>
      </c>
      <c r="N95" s="10">
        <v>15</v>
      </c>
      <c r="O95" s="10">
        <v>0</v>
      </c>
      <c r="P95" s="10">
        <v>0</v>
      </c>
      <c r="Q95" s="24">
        <v>0</v>
      </c>
      <c r="R95" s="25">
        <v>0</v>
      </c>
      <c r="S95" s="6" t="s">
        <v>111</v>
      </c>
    </row>
    <row r="96" spans="1:19" x14ac:dyDescent="0.25">
      <c r="A96" s="6" t="s">
        <v>114</v>
      </c>
      <c r="B96" s="9">
        <v>3</v>
      </c>
      <c r="C96" s="7">
        <v>455</v>
      </c>
      <c r="D96" s="8">
        <v>1820</v>
      </c>
      <c r="E96" s="10">
        <v>2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1</v>
      </c>
      <c r="N96" s="10">
        <v>3</v>
      </c>
      <c r="O96" s="10">
        <v>0</v>
      </c>
      <c r="P96" s="10">
        <v>0</v>
      </c>
      <c r="Q96" s="24">
        <v>0</v>
      </c>
      <c r="R96" s="25">
        <v>3</v>
      </c>
      <c r="S96" s="6" t="s">
        <v>111</v>
      </c>
    </row>
    <row r="97" spans="1:19" x14ac:dyDescent="0.25">
      <c r="A97" s="6" t="s">
        <v>115</v>
      </c>
      <c r="B97" s="9">
        <v>9</v>
      </c>
      <c r="C97" s="7">
        <v>621</v>
      </c>
      <c r="D97" s="8">
        <v>4585</v>
      </c>
      <c r="E97" s="10">
        <v>1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7</v>
      </c>
      <c r="N97" s="10">
        <v>4</v>
      </c>
      <c r="O97" s="10">
        <v>0</v>
      </c>
      <c r="P97" s="10">
        <v>0</v>
      </c>
      <c r="Q97" s="24">
        <v>0</v>
      </c>
      <c r="R97" s="25">
        <v>0</v>
      </c>
      <c r="S97" s="6" t="s">
        <v>111</v>
      </c>
    </row>
    <row r="98" spans="1:19" x14ac:dyDescent="0.25">
      <c r="A98" s="6" t="s">
        <v>116</v>
      </c>
      <c r="B98" s="9">
        <v>2</v>
      </c>
      <c r="C98" s="7">
        <v>515</v>
      </c>
      <c r="D98" s="8">
        <v>2140</v>
      </c>
      <c r="E98" s="10">
        <v>2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2</v>
      </c>
      <c r="N98" s="10">
        <v>2</v>
      </c>
      <c r="O98" s="10">
        <v>0</v>
      </c>
      <c r="P98" s="10">
        <v>0</v>
      </c>
      <c r="Q98" s="24">
        <v>0</v>
      </c>
      <c r="R98" s="25">
        <v>2</v>
      </c>
      <c r="S98" s="6" t="s">
        <v>111</v>
      </c>
    </row>
    <row r="99" spans="1:19" x14ac:dyDescent="0.25">
      <c r="A99" s="6" t="s">
        <v>117</v>
      </c>
      <c r="B99" s="9">
        <v>5</v>
      </c>
      <c r="C99" s="7">
        <v>1000</v>
      </c>
      <c r="D99" s="8">
        <v>2225</v>
      </c>
      <c r="E99" s="10">
        <v>1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1</v>
      </c>
      <c r="N99" s="10">
        <v>2</v>
      </c>
      <c r="O99" s="10">
        <v>1</v>
      </c>
      <c r="P99" s="10">
        <v>0</v>
      </c>
      <c r="Q99" s="24">
        <v>0</v>
      </c>
      <c r="R99" s="25">
        <v>0</v>
      </c>
      <c r="S99" s="6" t="s">
        <v>111</v>
      </c>
    </row>
    <row r="100" spans="1:19" x14ac:dyDescent="0.25">
      <c r="A100" s="6" t="s">
        <v>118</v>
      </c>
      <c r="B100" s="9">
        <v>3</v>
      </c>
      <c r="C100" s="7">
        <v>370</v>
      </c>
      <c r="D100" s="8">
        <v>2400</v>
      </c>
      <c r="E100" s="10">
        <v>1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2</v>
      </c>
      <c r="N100" s="10">
        <v>3</v>
      </c>
      <c r="O100" s="10">
        <v>0</v>
      </c>
      <c r="P100" s="10">
        <v>0</v>
      </c>
      <c r="Q100" s="24">
        <v>0</v>
      </c>
      <c r="R100" s="25">
        <v>0</v>
      </c>
      <c r="S100" s="6" t="s">
        <v>111</v>
      </c>
    </row>
    <row r="101" spans="1:19" x14ac:dyDescent="0.25">
      <c r="A101" s="6" t="s">
        <v>119</v>
      </c>
      <c r="B101" s="9">
        <v>1</v>
      </c>
      <c r="C101" s="7">
        <v>100</v>
      </c>
      <c r="D101" s="8">
        <v>1300</v>
      </c>
      <c r="E101" s="10">
        <v>1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1</v>
      </c>
      <c r="P101" s="10">
        <v>0</v>
      </c>
      <c r="Q101" s="24">
        <v>0</v>
      </c>
      <c r="R101" s="25">
        <v>1</v>
      </c>
      <c r="S101" s="6" t="s">
        <v>111</v>
      </c>
    </row>
    <row r="102" spans="1:19" x14ac:dyDescent="0.25">
      <c r="A102" s="6" t="s">
        <v>120</v>
      </c>
      <c r="B102" s="9">
        <v>3</v>
      </c>
      <c r="C102" s="7">
        <v>340</v>
      </c>
      <c r="D102" s="8">
        <v>1750</v>
      </c>
      <c r="E102" s="10">
        <v>1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2</v>
      </c>
      <c r="N102" s="10">
        <v>1</v>
      </c>
      <c r="O102" s="10">
        <v>1</v>
      </c>
      <c r="P102" s="10">
        <v>1</v>
      </c>
      <c r="Q102" s="24">
        <v>0</v>
      </c>
      <c r="R102" s="25">
        <v>0</v>
      </c>
      <c r="S102" s="6" t="s">
        <v>111</v>
      </c>
    </row>
    <row r="103" spans="1:19" x14ac:dyDescent="0.25">
      <c r="A103" s="6" t="s">
        <v>121</v>
      </c>
      <c r="B103" s="9">
        <v>5</v>
      </c>
      <c r="C103" s="7">
        <v>1000</v>
      </c>
      <c r="D103" s="8">
        <v>2280</v>
      </c>
      <c r="E103" s="10">
        <v>1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2</v>
      </c>
      <c r="N103" s="10">
        <v>3</v>
      </c>
      <c r="O103" s="10">
        <v>0</v>
      </c>
      <c r="P103" s="10">
        <v>0</v>
      </c>
      <c r="Q103" s="24">
        <v>0</v>
      </c>
      <c r="R103" s="25">
        <v>0</v>
      </c>
      <c r="S103" s="6" t="s">
        <v>111</v>
      </c>
    </row>
    <row r="104" spans="1:19" x14ac:dyDescent="0.25">
      <c r="A104" s="6" t="s">
        <v>122</v>
      </c>
      <c r="B104" s="9">
        <v>3</v>
      </c>
      <c r="C104" s="7">
        <v>552</v>
      </c>
      <c r="D104" s="8">
        <v>3591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2</v>
      </c>
      <c r="N104" s="10">
        <v>2</v>
      </c>
      <c r="O104" s="10">
        <v>1</v>
      </c>
      <c r="P104" s="10">
        <v>0</v>
      </c>
      <c r="Q104" s="24">
        <v>0</v>
      </c>
      <c r="R104" s="25">
        <v>0</v>
      </c>
      <c r="S104" s="6" t="s">
        <v>111</v>
      </c>
    </row>
    <row r="105" spans="1:19" x14ac:dyDescent="0.25">
      <c r="A105" s="6" t="s">
        <v>123</v>
      </c>
      <c r="B105" s="9">
        <v>3</v>
      </c>
      <c r="C105" s="7">
        <v>760</v>
      </c>
      <c r="D105" s="8">
        <v>23100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2</v>
      </c>
      <c r="N105" s="10">
        <v>3</v>
      </c>
      <c r="O105" s="10">
        <v>0</v>
      </c>
      <c r="P105" s="10">
        <v>0</v>
      </c>
      <c r="Q105" s="24">
        <v>0</v>
      </c>
      <c r="R105" s="25">
        <v>0</v>
      </c>
      <c r="S105" s="6" t="s">
        <v>111</v>
      </c>
    </row>
    <row r="106" spans="1:19" x14ac:dyDescent="0.25">
      <c r="A106" s="6" t="s">
        <v>124</v>
      </c>
      <c r="B106" s="9">
        <v>3</v>
      </c>
      <c r="C106" s="7">
        <v>625</v>
      </c>
      <c r="D106" s="8">
        <v>4990</v>
      </c>
      <c r="E106" s="10">
        <v>1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1</v>
      </c>
      <c r="N106" s="10">
        <v>2</v>
      </c>
      <c r="O106" s="10">
        <v>1</v>
      </c>
      <c r="P106" s="10">
        <v>2</v>
      </c>
      <c r="Q106" s="24">
        <v>0</v>
      </c>
      <c r="R106" s="25">
        <v>3</v>
      </c>
      <c r="S106" s="6" t="s">
        <v>111</v>
      </c>
    </row>
    <row r="107" spans="1:19" x14ac:dyDescent="0.25">
      <c r="A107" s="6" t="s">
        <v>125</v>
      </c>
      <c r="B107" s="9">
        <v>5</v>
      </c>
      <c r="C107" s="7">
        <v>420</v>
      </c>
      <c r="D107" s="8">
        <v>1440</v>
      </c>
      <c r="E107" s="10">
        <v>2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1</v>
      </c>
      <c r="N107" s="10">
        <v>3</v>
      </c>
      <c r="O107" s="10">
        <v>1</v>
      </c>
      <c r="P107" s="10">
        <v>0</v>
      </c>
      <c r="Q107" s="24">
        <v>0</v>
      </c>
      <c r="R107" s="25">
        <v>0</v>
      </c>
      <c r="S107" s="6" t="s">
        <v>111</v>
      </c>
    </row>
    <row r="108" spans="1:19" x14ac:dyDescent="0.25">
      <c r="A108" s="6" t="s">
        <v>126</v>
      </c>
      <c r="B108" s="9">
        <v>8</v>
      </c>
      <c r="C108" s="7">
        <v>1561</v>
      </c>
      <c r="D108" s="8">
        <v>27740</v>
      </c>
      <c r="E108" s="10">
        <v>4</v>
      </c>
      <c r="F108" s="10">
        <v>2</v>
      </c>
      <c r="G108" s="10">
        <v>0</v>
      </c>
      <c r="H108" s="10">
        <v>1</v>
      </c>
      <c r="I108" s="10">
        <v>1</v>
      </c>
      <c r="J108" s="10">
        <v>0</v>
      </c>
      <c r="K108" s="10">
        <v>0</v>
      </c>
      <c r="L108" s="10">
        <v>1</v>
      </c>
      <c r="M108" s="10">
        <v>2</v>
      </c>
      <c r="N108" s="10">
        <v>1</v>
      </c>
      <c r="O108" s="10">
        <v>2</v>
      </c>
      <c r="P108" s="10">
        <v>4</v>
      </c>
      <c r="Q108" s="24">
        <v>0</v>
      </c>
      <c r="R108" s="25">
        <v>8</v>
      </c>
      <c r="S108" s="6" t="s">
        <v>127</v>
      </c>
    </row>
    <row r="109" spans="1:19" x14ac:dyDescent="0.25">
      <c r="A109" s="6" t="s">
        <v>128</v>
      </c>
      <c r="B109" s="9">
        <v>6</v>
      </c>
      <c r="C109" s="7">
        <v>373</v>
      </c>
      <c r="D109" s="8">
        <v>2200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1</v>
      </c>
      <c r="N109" s="10">
        <v>5</v>
      </c>
      <c r="O109" s="10">
        <v>1</v>
      </c>
      <c r="P109" s="10">
        <v>0</v>
      </c>
      <c r="Q109" s="24">
        <v>0</v>
      </c>
      <c r="R109" s="25">
        <v>0</v>
      </c>
      <c r="S109" s="6" t="s">
        <v>127</v>
      </c>
    </row>
    <row r="110" spans="1:19" x14ac:dyDescent="0.25">
      <c r="A110" s="6" t="s">
        <v>129</v>
      </c>
      <c r="B110" s="9">
        <v>1</v>
      </c>
      <c r="C110" s="7">
        <v>1780</v>
      </c>
      <c r="D110" s="8">
        <v>21440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1</v>
      </c>
      <c r="N110" s="10">
        <v>1</v>
      </c>
      <c r="O110" s="10">
        <v>1</v>
      </c>
      <c r="P110" s="10">
        <v>1</v>
      </c>
      <c r="Q110" s="24">
        <v>0</v>
      </c>
      <c r="R110" s="25">
        <v>0</v>
      </c>
      <c r="S110" s="6" t="s">
        <v>127</v>
      </c>
    </row>
    <row r="111" spans="1:19" x14ac:dyDescent="0.25">
      <c r="A111" s="6" t="s">
        <v>130</v>
      </c>
      <c r="B111" s="9">
        <v>1</v>
      </c>
      <c r="C111" s="7">
        <v>275</v>
      </c>
      <c r="D111" s="8">
        <v>15000</v>
      </c>
      <c r="E111" s="10">
        <v>1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1</v>
      </c>
      <c r="N111" s="10">
        <v>1</v>
      </c>
      <c r="O111" s="10">
        <v>0</v>
      </c>
      <c r="P111" s="10">
        <v>0</v>
      </c>
      <c r="Q111" s="24">
        <v>0</v>
      </c>
      <c r="R111" s="25">
        <v>0</v>
      </c>
      <c r="S111" s="6" t="s">
        <v>127</v>
      </c>
    </row>
    <row r="112" spans="1:19" x14ac:dyDescent="0.25">
      <c r="A112" s="6" t="s">
        <v>131</v>
      </c>
      <c r="B112" s="9">
        <v>1</v>
      </c>
      <c r="C112" s="7" t="s">
        <v>42</v>
      </c>
      <c r="D112" s="8" t="s">
        <v>42</v>
      </c>
      <c r="E112" s="10">
        <v>1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1</v>
      </c>
      <c r="N112" s="10">
        <v>1</v>
      </c>
      <c r="O112" s="10">
        <v>0</v>
      </c>
      <c r="P112" s="10">
        <v>0</v>
      </c>
      <c r="Q112" s="24">
        <v>0</v>
      </c>
      <c r="R112" s="25">
        <v>1</v>
      </c>
      <c r="S112" s="6" t="s">
        <v>127</v>
      </c>
    </row>
    <row r="113" spans="1:19" x14ac:dyDescent="0.25">
      <c r="A113" s="6" t="s">
        <v>132</v>
      </c>
      <c r="B113" s="9">
        <v>19</v>
      </c>
      <c r="C113" s="7">
        <v>5555</v>
      </c>
      <c r="D113" s="8">
        <v>155031</v>
      </c>
      <c r="E113" s="10">
        <v>0</v>
      </c>
      <c r="F113" s="10">
        <v>0</v>
      </c>
      <c r="G113" s="10">
        <v>1</v>
      </c>
      <c r="H113" s="10">
        <v>0</v>
      </c>
      <c r="I113" s="10">
        <v>2</v>
      </c>
      <c r="J113" s="10">
        <v>4</v>
      </c>
      <c r="K113" s="10">
        <v>3</v>
      </c>
      <c r="L113" s="10">
        <v>5</v>
      </c>
      <c r="M113" s="10">
        <v>1</v>
      </c>
      <c r="N113" s="10">
        <v>5</v>
      </c>
      <c r="O113" s="10">
        <v>1</v>
      </c>
      <c r="P113" s="10">
        <v>0</v>
      </c>
      <c r="Q113" s="24">
        <v>0</v>
      </c>
      <c r="R113" s="25">
        <v>0</v>
      </c>
      <c r="S113" s="6" t="s">
        <v>132</v>
      </c>
    </row>
    <row r="114" spans="1:19" x14ac:dyDescent="0.25">
      <c r="A114" s="6" t="s">
        <v>133</v>
      </c>
      <c r="B114" s="9">
        <v>10</v>
      </c>
      <c r="C114" s="7">
        <v>2063</v>
      </c>
      <c r="D114" s="8">
        <v>86669</v>
      </c>
      <c r="E114" s="10">
        <v>5</v>
      </c>
      <c r="F114" s="10">
        <v>2</v>
      </c>
      <c r="G114" s="10">
        <v>0</v>
      </c>
      <c r="H114" s="10">
        <v>2</v>
      </c>
      <c r="I114" s="10">
        <v>0</v>
      </c>
      <c r="J114" s="10">
        <v>0</v>
      </c>
      <c r="K114" s="10">
        <v>4</v>
      </c>
      <c r="L114" s="10">
        <v>0</v>
      </c>
      <c r="M114" s="10">
        <v>1</v>
      </c>
      <c r="N114" s="10">
        <v>4</v>
      </c>
      <c r="O114" s="10">
        <v>4</v>
      </c>
      <c r="P114" s="10">
        <v>2</v>
      </c>
      <c r="Q114" s="24">
        <v>0</v>
      </c>
      <c r="R114" s="25">
        <v>0</v>
      </c>
      <c r="S114" s="6" t="s">
        <v>133</v>
      </c>
    </row>
    <row r="115" spans="1:19" x14ac:dyDescent="0.25">
      <c r="A115" s="6" t="s">
        <v>134</v>
      </c>
      <c r="B115" s="9">
        <v>5</v>
      </c>
      <c r="C115" s="7">
        <v>585</v>
      </c>
      <c r="D115" s="8">
        <v>7087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2</v>
      </c>
      <c r="N115" s="10">
        <v>2</v>
      </c>
      <c r="O115" s="10">
        <v>1</v>
      </c>
      <c r="P115" s="10">
        <v>0</v>
      </c>
      <c r="Q115" s="24">
        <v>0</v>
      </c>
      <c r="R115" s="25">
        <v>0</v>
      </c>
      <c r="S115" s="6" t="s">
        <v>133</v>
      </c>
    </row>
    <row r="116" spans="1:19" x14ac:dyDescent="0.25">
      <c r="A116" s="6" t="s">
        <v>135</v>
      </c>
      <c r="B116" s="9">
        <v>1</v>
      </c>
      <c r="C116" s="7">
        <v>1775</v>
      </c>
      <c r="D116" s="8">
        <v>19525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1</v>
      </c>
      <c r="N116" s="10">
        <v>1</v>
      </c>
      <c r="O116" s="10">
        <v>0</v>
      </c>
      <c r="P116" s="10">
        <v>1</v>
      </c>
      <c r="Q116" s="24">
        <v>0</v>
      </c>
      <c r="R116" s="25">
        <v>0</v>
      </c>
      <c r="S116" s="6" t="s">
        <v>133</v>
      </c>
    </row>
    <row r="117" spans="1:19" x14ac:dyDescent="0.25">
      <c r="A117" s="6" t="s">
        <v>136</v>
      </c>
      <c r="B117" s="9">
        <v>3</v>
      </c>
      <c r="C117" s="7">
        <v>267</v>
      </c>
      <c r="D117" s="8">
        <v>1842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1</v>
      </c>
      <c r="N117" s="10">
        <v>1</v>
      </c>
      <c r="O117" s="10">
        <v>1</v>
      </c>
      <c r="P117" s="10">
        <v>0</v>
      </c>
      <c r="Q117" s="24">
        <v>0</v>
      </c>
      <c r="R117" s="25">
        <v>0</v>
      </c>
      <c r="S117" s="6" t="s">
        <v>133</v>
      </c>
    </row>
    <row r="118" spans="1:19" x14ac:dyDescent="0.25">
      <c r="A118" s="6" t="s">
        <v>137</v>
      </c>
      <c r="B118" s="9">
        <v>8</v>
      </c>
      <c r="C118" s="7">
        <v>3000</v>
      </c>
      <c r="D118" s="8">
        <v>8400</v>
      </c>
      <c r="E118" s="10">
        <v>8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24">
        <v>0</v>
      </c>
      <c r="R118" s="25">
        <v>4</v>
      </c>
      <c r="S118" s="6" t="s">
        <v>133</v>
      </c>
    </row>
    <row r="119" spans="1:19" x14ac:dyDescent="0.25">
      <c r="A119" s="6" t="s">
        <v>138</v>
      </c>
      <c r="B119" s="9">
        <v>5</v>
      </c>
      <c r="C119" s="7">
        <v>2143</v>
      </c>
      <c r="D119" s="8" t="s">
        <v>42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24">
        <v>0</v>
      </c>
      <c r="R119" s="25">
        <v>0</v>
      </c>
      <c r="S119" s="6" t="s">
        <v>138</v>
      </c>
    </row>
    <row r="120" spans="1:19" x14ac:dyDescent="0.25">
      <c r="A120" s="6" t="s">
        <v>139</v>
      </c>
      <c r="B120" s="9">
        <v>2</v>
      </c>
      <c r="C120" s="7">
        <v>324</v>
      </c>
      <c r="D120" s="8">
        <v>1300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1</v>
      </c>
      <c r="N120" s="10">
        <v>1</v>
      </c>
      <c r="O120" s="10">
        <v>0</v>
      </c>
      <c r="P120" s="10">
        <v>0</v>
      </c>
      <c r="Q120" s="24">
        <v>0</v>
      </c>
      <c r="R120" s="25">
        <v>0</v>
      </c>
      <c r="S120" s="6" t="s">
        <v>138</v>
      </c>
    </row>
    <row r="121" spans="1:19" x14ac:dyDescent="0.25">
      <c r="A121" s="6" t="s">
        <v>140</v>
      </c>
      <c r="B121" s="9">
        <v>3</v>
      </c>
      <c r="C121" s="7">
        <v>930</v>
      </c>
      <c r="D121" s="8" t="s">
        <v>42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1</v>
      </c>
      <c r="N121" s="10">
        <v>1</v>
      </c>
      <c r="O121" s="10">
        <v>0</v>
      </c>
      <c r="P121" s="10">
        <v>0</v>
      </c>
      <c r="Q121" s="24">
        <v>0</v>
      </c>
      <c r="R121" s="25">
        <v>0</v>
      </c>
      <c r="S121" s="6" t="s">
        <v>138</v>
      </c>
    </row>
    <row r="122" spans="1:19" x14ac:dyDescent="0.25">
      <c r="A122" s="6" t="s">
        <v>141</v>
      </c>
      <c r="B122" s="9">
        <v>8</v>
      </c>
      <c r="C122" s="7">
        <v>601</v>
      </c>
      <c r="D122" s="8">
        <v>1413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1</v>
      </c>
      <c r="N122" s="10">
        <v>8</v>
      </c>
      <c r="O122" s="10">
        <v>0</v>
      </c>
      <c r="P122" s="10">
        <v>0</v>
      </c>
      <c r="Q122" s="24">
        <v>0</v>
      </c>
      <c r="R122" s="25">
        <v>0</v>
      </c>
      <c r="S122" s="6" t="s">
        <v>138</v>
      </c>
    </row>
    <row r="123" spans="1:19" x14ac:dyDescent="0.25">
      <c r="A123" s="6" t="s">
        <v>142</v>
      </c>
      <c r="B123" s="9">
        <v>2</v>
      </c>
      <c r="C123" s="7" t="s">
        <v>42</v>
      </c>
      <c r="D123" s="8" t="s">
        <v>42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1</v>
      </c>
      <c r="N123" s="10">
        <v>1</v>
      </c>
      <c r="O123" s="10">
        <v>0</v>
      </c>
      <c r="P123" s="10">
        <v>0</v>
      </c>
      <c r="Q123" s="24">
        <v>0</v>
      </c>
      <c r="R123" s="25">
        <v>0</v>
      </c>
      <c r="S123" s="6" t="s">
        <v>138</v>
      </c>
    </row>
    <row r="124" spans="1:19" x14ac:dyDescent="0.25">
      <c r="A124" s="6" t="s">
        <v>143</v>
      </c>
      <c r="B124" s="9">
        <v>7</v>
      </c>
      <c r="C124" s="7">
        <v>2470</v>
      </c>
      <c r="D124" s="8">
        <v>310000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24">
        <v>0</v>
      </c>
      <c r="R124" s="25">
        <v>0</v>
      </c>
      <c r="S124" s="6" t="s">
        <v>143</v>
      </c>
    </row>
    <row r="125" spans="1:19" x14ac:dyDescent="0.25">
      <c r="A125" s="6" t="s">
        <v>144</v>
      </c>
      <c r="B125" s="9">
        <v>4</v>
      </c>
      <c r="C125" s="7">
        <f>250+193+189+221</f>
        <v>853</v>
      </c>
      <c r="D125" s="8" t="s">
        <v>42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2</v>
      </c>
      <c r="N125" s="10">
        <v>2</v>
      </c>
      <c r="O125" s="10">
        <v>2</v>
      </c>
      <c r="P125" s="10">
        <v>0</v>
      </c>
      <c r="Q125" s="24">
        <v>0</v>
      </c>
      <c r="R125" s="25">
        <v>0</v>
      </c>
      <c r="S125" s="6" t="s">
        <v>143</v>
      </c>
    </row>
    <row r="126" spans="1:19" x14ac:dyDescent="0.25">
      <c r="A126" s="6" t="s">
        <v>145</v>
      </c>
      <c r="B126" s="9">
        <v>22</v>
      </c>
      <c r="C126" s="7">
        <v>10366</v>
      </c>
      <c r="D126" s="8">
        <v>178113</v>
      </c>
      <c r="E126" s="10">
        <v>3</v>
      </c>
      <c r="F126" s="10">
        <v>2</v>
      </c>
      <c r="G126" s="10">
        <v>7</v>
      </c>
      <c r="H126" s="10">
        <v>11</v>
      </c>
      <c r="I126" s="10">
        <v>9</v>
      </c>
      <c r="J126" s="10">
        <v>6</v>
      </c>
      <c r="K126" s="10">
        <v>5</v>
      </c>
      <c r="L126" s="10">
        <v>5</v>
      </c>
      <c r="M126" s="10">
        <v>0</v>
      </c>
      <c r="N126" s="10">
        <v>2</v>
      </c>
      <c r="O126" s="10">
        <v>2</v>
      </c>
      <c r="P126" s="10">
        <v>6</v>
      </c>
      <c r="Q126" s="24">
        <v>1</v>
      </c>
      <c r="R126" s="25">
        <v>21</v>
      </c>
      <c r="S126" s="6" t="s">
        <v>145</v>
      </c>
    </row>
    <row r="127" spans="1:19" x14ac:dyDescent="0.25">
      <c r="A127" s="6" t="s">
        <v>146</v>
      </c>
      <c r="B127" s="9">
        <v>13</v>
      </c>
      <c r="C127" s="7">
        <v>1859</v>
      </c>
      <c r="D127" s="8">
        <v>23700</v>
      </c>
      <c r="E127" s="10">
        <v>2</v>
      </c>
      <c r="F127" s="10">
        <v>0</v>
      </c>
      <c r="G127" s="10">
        <v>0</v>
      </c>
      <c r="H127" s="10">
        <v>2</v>
      </c>
      <c r="I127" s="10">
        <v>2</v>
      </c>
      <c r="J127" s="10">
        <v>0</v>
      </c>
      <c r="K127" s="10">
        <v>0</v>
      </c>
      <c r="L127" s="10">
        <v>0</v>
      </c>
      <c r="M127" s="10">
        <v>6</v>
      </c>
      <c r="N127" s="10">
        <v>12</v>
      </c>
      <c r="O127" s="10">
        <v>0</v>
      </c>
      <c r="P127" s="10">
        <v>2</v>
      </c>
      <c r="Q127" s="24">
        <v>0</v>
      </c>
      <c r="R127" s="25">
        <v>12</v>
      </c>
      <c r="S127" s="6" t="s">
        <v>146</v>
      </c>
    </row>
    <row r="128" spans="1:19" x14ac:dyDescent="0.25">
      <c r="A128" s="6" t="s">
        <v>147</v>
      </c>
      <c r="B128" s="9">
        <v>2</v>
      </c>
      <c r="C128" s="7">
        <v>90</v>
      </c>
      <c r="D128" s="8">
        <v>270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1</v>
      </c>
      <c r="N128" s="10">
        <v>2</v>
      </c>
      <c r="O128" s="10">
        <v>0</v>
      </c>
      <c r="P128" s="10">
        <v>0</v>
      </c>
      <c r="Q128" s="24">
        <v>0</v>
      </c>
      <c r="R128" s="25">
        <v>0</v>
      </c>
      <c r="S128" s="6" t="s">
        <v>146</v>
      </c>
    </row>
    <row r="129" spans="1:19" x14ac:dyDescent="0.25">
      <c r="A129" s="6" t="s">
        <v>148</v>
      </c>
      <c r="B129" s="9">
        <v>2</v>
      </c>
      <c r="C129" s="7">
        <v>230</v>
      </c>
      <c r="D129" s="8">
        <v>690</v>
      </c>
      <c r="E129" s="10">
        <v>1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1</v>
      </c>
      <c r="N129" s="10">
        <v>2</v>
      </c>
      <c r="O129" s="10">
        <v>0</v>
      </c>
      <c r="P129" s="10">
        <v>0</v>
      </c>
      <c r="Q129" s="24">
        <v>0</v>
      </c>
      <c r="R129" s="25">
        <v>2</v>
      </c>
      <c r="S129" s="6" t="s">
        <v>146</v>
      </c>
    </row>
    <row r="130" spans="1:19" x14ac:dyDescent="0.25">
      <c r="A130" s="6" t="s">
        <v>149</v>
      </c>
      <c r="B130" s="9">
        <v>2</v>
      </c>
      <c r="C130" s="7">
        <v>85</v>
      </c>
      <c r="D130" s="8">
        <v>170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2</v>
      </c>
      <c r="O130" s="10">
        <v>0</v>
      </c>
      <c r="P130" s="10">
        <v>0</v>
      </c>
      <c r="Q130" s="24">
        <v>0</v>
      </c>
      <c r="R130" s="25">
        <v>2</v>
      </c>
      <c r="S130" s="6" t="s">
        <v>146</v>
      </c>
    </row>
    <row r="131" spans="1:19" x14ac:dyDescent="0.25">
      <c r="A131" s="6" t="s">
        <v>150</v>
      </c>
      <c r="B131" s="9">
        <v>2</v>
      </c>
      <c r="C131" s="7">
        <v>73</v>
      </c>
      <c r="D131" s="8">
        <v>126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1</v>
      </c>
      <c r="N131" s="10">
        <v>1</v>
      </c>
      <c r="O131" s="10">
        <v>0</v>
      </c>
      <c r="P131" s="10">
        <v>0</v>
      </c>
      <c r="Q131" s="24">
        <v>0</v>
      </c>
      <c r="R131" s="25">
        <v>0</v>
      </c>
      <c r="S131" s="6" t="s">
        <v>146</v>
      </c>
    </row>
    <row r="132" spans="1:19" x14ac:dyDescent="0.25">
      <c r="A132" s="6" t="s">
        <v>151</v>
      </c>
      <c r="B132" s="9">
        <v>12</v>
      </c>
      <c r="C132" s="7">
        <v>1580</v>
      </c>
      <c r="D132" s="8">
        <v>22421</v>
      </c>
      <c r="E132" s="10">
        <v>3</v>
      </c>
      <c r="F132" s="10">
        <v>1</v>
      </c>
      <c r="G132" s="10">
        <v>0</v>
      </c>
      <c r="H132" s="10">
        <v>1</v>
      </c>
      <c r="I132" s="10">
        <v>2</v>
      </c>
      <c r="J132" s="10">
        <v>0</v>
      </c>
      <c r="K132" s="10">
        <v>1</v>
      </c>
      <c r="L132" s="10">
        <v>2</v>
      </c>
      <c r="M132" s="10">
        <v>3</v>
      </c>
      <c r="N132" s="10">
        <v>8</v>
      </c>
      <c r="O132" s="10">
        <v>3</v>
      </c>
      <c r="P132" s="10">
        <v>2</v>
      </c>
      <c r="Q132" s="24">
        <v>0</v>
      </c>
      <c r="R132" s="25">
        <v>0</v>
      </c>
      <c r="S132" s="6" t="s">
        <v>146</v>
      </c>
    </row>
    <row r="133" spans="1:19" x14ac:dyDescent="0.25">
      <c r="A133" s="6" t="s">
        <v>152</v>
      </c>
      <c r="B133" s="9">
        <v>3</v>
      </c>
      <c r="C133" s="7">
        <f>50+120</f>
        <v>170</v>
      </c>
      <c r="D133" s="8">
        <v>2000</v>
      </c>
      <c r="E133" s="10">
        <v>0</v>
      </c>
      <c r="F133" s="10">
        <v>1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3</v>
      </c>
      <c r="N133" s="10">
        <v>3</v>
      </c>
      <c r="O133" s="10">
        <v>2</v>
      </c>
      <c r="P133" s="10">
        <v>0</v>
      </c>
      <c r="Q133" s="24">
        <v>0</v>
      </c>
      <c r="R133" s="25">
        <v>0</v>
      </c>
      <c r="S133" s="6" t="s">
        <v>146</v>
      </c>
    </row>
    <row r="134" spans="1:19" x14ac:dyDescent="0.25">
      <c r="A134" s="6" t="s">
        <v>153</v>
      </c>
      <c r="B134" s="9">
        <v>11</v>
      </c>
      <c r="C134" s="7">
        <v>1810</v>
      </c>
      <c r="D134" s="8">
        <v>17020</v>
      </c>
      <c r="E134" s="10">
        <v>0</v>
      </c>
      <c r="F134" s="10">
        <v>2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2</v>
      </c>
      <c r="N134" s="10">
        <v>7</v>
      </c>
      <c r="O134" s="10">
        <v>0</v>
      </c>
      <c r="P134" s="10">
        <v>0</v>
      </c>
      <c r="Q134" s="24">
        <v>0</v>
      </c>
      <c r="R134" s="25">
        <v>0</v>
      </c>
      <c r="S134" s="6" t="s">
        <v>146</v>
      </c>
    </row>
    <row r="135" spans="1:19" x14ac:dyDescent="0.25">
      <c r="A135" s="6" t="s">
        <v>154</v>
      </c>
      <c r="B135" s="9">
        <v>6</v>
      </c>
      <c r="C135" s="7">
        <v>1578</v>
      </c>
      <c r="D135" s="8">
        <v>10644</v>
      </c>
      <c r="E135" s="10">
        <v>1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2</v>
      </c>
      <c r="N135" s="10">
        <v>4</v>
      </c>
      <c r="O135" s="10">
        <v>0</v>
      </c>
      <c r="P135" s="10">
        <v>0</v>
      </c>
      <c r="Q135" s="24">
        <v>0</v>
      </c>
      <c r="R135" s="25">
        <v>0</v>
      </c>
      <c r="S135" s="6" t="s">
        <v>146</v>
      </c>
    </row>
    <row r="136" spans="1:19" x14ac:dyDescent="0.25">
      <c r="A136" s="6" t="s">
        <v>155</v>
      </c>
      <c r="B136" s="9">
        <v>2</v>
      </c>
      <c r="C136" s="7">
        <v>280</v>
      </c>
      <c r="D136" s="8">
        <v>810</v>
      </c>
      <c r="E136" s="10">
        <v>2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2</v>
      </c>
      <c r="N136" s="10">
        <v>2</v>
      </c>
      <c r="O136" s="10">
        <v>0</v>
      </c>
      <c r="P136" s="10">
        <v>0</v>
      </c>
      <c r="Q136" s="24">
        <v>0</v>
      </c>
      <c r="R136" s="25">
        <v>0</v>
      </c>
      <c r="S136" s="6" t="s">
        <v>146</v>
      </c>
    </row>
    <row r="137" spans="1:19" x14ac:dyDescent="0.25">
      <c r="A137" s="6" t="s">
        <v>156</v>
      </c>
      <c r="B137" s="9">
        <v>4</v>
      </c>
      <c r="C137" s="7">
        <v>953</v>
      </c>
      <c r="D137" s="8">
        <v>2995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1</v>
      </c>
      <c r="N137" s="10">
        <v>3</v>
      </c>
      <c r="O137" s="10">
        <v>0</v>
      </c>
      <c r="P137" s="10">
        <v>1</v>
      </c>
      <c r="Q137" s="24">
        <v>0</v>
      </c>
      <c r="R137" s="25">
        <v>0</v>
      </c>
      <c r="S137" s="6" t="s">
        <v>146</v>
      </c>
    </row>
    <row r="138" spans="1:19" x14ac:dyDescent="0.25">
      <c r="A138" s="6" t="s">
        <v>157</v>
      </c>
      <c r="B138" s="9">
        <v>2</v>
      </c>
      <c r="C138" s="7">
        <v>660</v>
      </c>
      <c r="D138" s="8">
        <v>2510</v>
      </c>
      <c r="E138" s="10">
        <v>1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2</v>
      </c>
      <c r="N138" s="10">
        <v>1</v>
      </c>
      <c r="O138" s="10">
        <v>0</v>
      </c>
      <c r="P138" s="10">
        <v>0</v>
      </c>
      <c r="Q138" s="24">
        <v>0</v>
      </c>
      <c r="R138" s="25">
        <v>0</v>
      </c>
      <c r="S138" s="6" t="s">
        <v>146</v>
      </c>
    </row>
    <row r="139" spans="1:19" x14ac:dyDescent="0.25">
      <c r="A139" s="6" t="s">
        <v>158</v>
      </c>
      <c r="B139" s="9">
        <v>6</v>
      </c>
      <c r="C139" s="7">
        <v>544</v>
      </c>
      <c r="D139" s="8">
        <v>1970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1</v>
      </c>
      <c r="N139" s="10">
        <v>6</v>
      </c>
      <c r="O139" s="10">
        <v>2</v>
      </c>
      <c r="P139" s="10">
        <v>0</v>
      </c>
      <c r="Q139" s="24">
        <v>0</v>
      </c>
      <c r="R139" s="25">
        <v>0</v>
      </c>
      <c r="S139" s="6" t="s">
        <v>146</v>
      </c>
    </row>
    <row r="140" spans="1:19" x14ac:dyDescent="0.25">
      <c r="A140" s="6" t="s">
        <v>159</v>
      </c>
      <c r="B140" s="9">
        <v>27</v>
      </c>
      <c r="C140" s="7">
        <v>11278</v>
      </c>
      <c r="D140" s="8">
        <v>769286</v>
      </c>
      <c r="E140" s="10">
        <v>9</v>
      </c>
      <c r="F140" s="10">
        <v>5</v>
      </c>
      <c r="G140" s="10">
        <v>7</v>
      </c>
      <c r="H140" s="10">
        <v>8</v>
      </c>
      <c r="I140" s="10">
        <v>7</v>
      </c>
      <c r="J140" s="10">
        <v>5</v>
      </c>
      <c r="K140" s="10">
        <v>7</v>
      </c>
      <c r="L140" s="10">
        <v>7</v>
      </c>
      <c r="M140" s="10">
        <v>2</v>
      </c>
      <c r="N140" s="10">
        <v>7</v>
      </c>
      <c r="O140" s="10">
        <v>9</v>
      </c>
      <c r="P140" s="10">
        <v>2</v>
      </c>
      <c r="Q140" s="24">
        <v>1</v>
      </c>
      <c r="R140" s="25">
        <v>26</v>
      </c>
      <c r="S140" s="6" t="s">
        <v>159</v>
      </c>
    </row>
    <row r="141" spans="1:19" x14ac:dyDescent="0.25">
      <c r="A141" s="6" t="s">
        <v>160</v>
      </c>
      <c r="B141" s="9">
        <v>4</v>
      </c>
      <c r="C141" s="7">
        <v>531</v>
      </c>
      <c r="D141" s="8">
        <v>2274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1</v>
      </c>
      <c r="N141" s="10">
        <v>3</v>
      </c>
      <c r="O141" s="10">
        <v>0</v>
      </c>
      <c r="P141" s="10">
        <v>0</v>
      </c>
      <c r="Q141" s="24">
        <v>0</v>
      </c>
      <c r="R141" s="25">
        <v>0</v>
      </c>
      <c r="S141" s="6" t="s">
        <v>159</v>
      </c>
    </row>
    <row r="142" spans="1:19" x14ac:dyDescent="0.25">
      <c r="A142" s="6" t="s">
        <v>161</v>
      </c>
      <c r="B142" s="9">
        <v>4</v>
      </c>
      <c r="C142" s="7">
        <v>230</v>
      </c>
      <c r="D142" s="8">
        <v>1303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1</v>
      </c>
      <c r="N142" s="10">
        <v>3</v>
      </c>
      <c r="O142" s="10">
        <v>0</v>
      </c>
      <c r="P142" s="10">
        <v>0</v>
      </c>
      <c r="Q142" s="24">
        <v>0</v>
      </c>
      <c r="R142" s="25">
        <v>0</v>
      </c>
      <c r="S142" s="6" t="s">
        <v>159</v>
      </c>
    </row>
    <row r="143" spans="1:19" x14ac:dyDescent="0.25">
      <c r="A143" s="6" t="s">
        <v>162</v>
      </c>
      <c r="B143" s="9">
        <v>5</v>
      </c>
      <c r="C143" s="7">
        <v>357</v>
      </c>
      <c r="D143" s="8">
        <v>6098</v>
      </c>
      <c r="E143" s="10">
        <v>1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5</v>
      </c>
      <c r="O143" s="10">
        <v>0</v>
      </c>
      <c r="P143" s="10">
        <v>0</v>
      </c>
      <c r="Q143" s="24">
        <v>0</v>
      </c>
      <c r="R143" s="25">
        <v>0</v>
      </c>
      <c r="S143" s="6" t="s">
        <v>159</v>
      </c>
    </row>
    <row r="144" spans="1:19" x14ac:dyDescent="0.25">
      <c r="A144" s="6" t="s">
        <v>163</v>
      </c>
      <c r="B144" s="9">
        <v>18</v>
      </c>
      <c r="C144" s="7">
        <v>3806</v>
      </c>
      <c r="D144" s="8">
        <v>86580</v>
      </c>
      <c r="E144" s="10">
        <v>12</v>
      </c>
      <c r="F144" s="10">
        <v>0</v>
      </c>
      <c r="G144" s="10">
        <v>3</v>
      </c>
      <c r="H144" s="10">
        <v>4</v>
      </c>
      <c r="I144" s="10">
        <v>3</v>
      </c>
      <c r="J144" s="10">
        <v>3</v>
      </c>
      <c r="K144" s="10">
        <v>13</v>
      </c>
      <c r="L144" s="10">
        <v>3</v>
      </c>
      <c r="M144" s="10">
        <v>0</v>
      </c>
      <c r="N144" s="10">
        <v>0</v>
      </c>
      <c r="O144" s="10">
        <v>2</v>
      </c>
      <c r="P144" s="10">
        <v>1</v>
      </c>
      <c r="Q144" s="24">
        <v>0</v>
      </c>
      <c r="R144" s="25">
        <v>18</v>
      </c>
      <c r="S144" s="6" t="s">
        <v>163</v>
      </c>
    </row>
    <row r="145" spans="1:19" x14ac:dyDescent="0.25">
      <c r="A145" s="6" t="s">
        <v>164</v>
      </c>
      <c r="B145" s="9">
        <v>4</v>
      </c>
      <c r="C145" s="7">
        <v>1141</v>
      </c>
      <c r="D145" s="8" t="s">
        <v>42</v>
      </c>
      <c r="E145" s="10">
        <v>1</v>
      </c>
      <c r="F145" s="10">
        <v>0</v>
      </c>
      <c r="G145" s="10">
        <v>1</v>
      </c>
      <c r="H145" s="10">
        <v>1</v>
      </c>
      <c r="I145" s="10">
        <v>0</v>
      </c>
      <c r="J145" s="10">
        <v>0</v>
      </c>
      <c r="K145" s="10">
        <v>0</v>
      </c>
      <c r="L145" s="10">
        <v>1</v>
      </c>
      <c r="M145" s="10">
        <v>3</v>
      </c>
      <c r="N145" s="10">
        <v>1</v>
      </c>
      <c r="O145" s="10">
        <v>1</v>
      </c>
      <c r="P145" s="10">
        <v>1</v>
      </c>
      <c r="Q145" s="24">
        <v>0</v>
      </c>
      <c r="R145" s="25">
        <v>0</v>
      </c>
      <c r="S145" s="6" t="s">
        <v>163</v>
      </c>
    </row>
    <row r="146" spans="1:19" x14ac:dyDescent="0.25">
      <c r="A146" s="6" t="s">
        <v>165</v>
      </c>
      <c r="B146" s="9">
        <v>9</v>
      </c>
      <c r="C146" s="7">
        <v>1604</v>
      </c>
      <c r="D146" s="8">
        <v>10300</v>
      </c>
      <c r="E146" s="10">
        <v>0</v>
      </c>
      <c r="F146" s="10">
        <v>0</v>
      </c>
      <c r="G146" s="10">
        <v>0</v>
      </c>
      <c r="H146" s="10">
        <v>3</v>
      </c>
      <c r="I146" s="10">
        <v>3</v>
      </c>
      <c r="J146" s="10">
        <v>0</v>
      </c>
      <c r="K146" s="10">
        <v>0</v>
      </c>
      <c r="L146" s="10">
        <v>0</v>
      </c>
      <c r="M146" s="10">
        <v>6</v>
      </c>
      <c r="N146" s="10">
        <v>2</v>
      </c>
      <c r="O146" s="10">
        <v>0</v>
      </c>
      <c r="P146" s="10">
        <v>0</v>
      </c>
      <c r="Q146" s="24">
        <v>0</v>
      </c>
      <c r="R146" s="25">
        <v>9</v>
      </c>
      <c r="S146" s="6" t="s">
        <v>165</v>
      </c>
    </row>
    <row r="147" spans="1:19" x14ac:dyDescent="0.25">
      <c r="A147" s="6" t="s">
        <v>166</v>
      </c>
      <c r="B147" s="9">
        <v>9</v>
      </c>
      <c r="C147" s="7">
        <v>247</v>
      </c>
      <c r="D147" s="8">
        <v>1115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4</v>
      </c>
      <c r="N147" s="10">
        <v>9</v>
      </c>
      <c r="O147" s="10">
        <v>0</v>
      </c>
      <c r="P147" s="10">
        <v>0</v>
      </c>
      <c r="Q147" s="24">
        <v>0</v>
      </c>
      <c r="R147" s="25">
        <v>0</v>
      </c>
      <c r="S147" s="6" t="s">
        <v>165</v>
      </c>
    </row>
    <row r="148" spans="1:19" x14ac:dyDescent="0.25">
      <c r="A148" s="6" t="s">
        <v>167</v>
      </c>
      <c r="B148" s="9">
        <v>7</v>
      </c>
      <c r="C148" s="7">
        <v>1280</v>
      </c>
      <c r="D148" s="8">
        <v>44537</v>
      </c>
      <c r="E148" s="10">
        <v>2</v>
      </c>
      <c r="F148" s="10">
        <v>2</v>
      </c>
      <c r="G148" s="10">
        <v>2</v>
      </c>
      <c r="H148" s="10">
        <v>3</v>
      </c>
      <c r="I148" s="10">
        <v>3</v>
      </c>
      <c r="J148" s="10">
        <v>0</v>
      </c>
      <c r="K148" s="10">
        <v>1</v>
      </c>
      <c r="L148" s="10">
        <v>1</v>
      </c>
      <c r="M148" s="10">
        <v>3</v>
      </c>
      <c r="N148" s="10">
        <v>2</v>
      </c>
      <c r="O148" s="10">
        <v>1</v>
      </c>
      <c r="P148" s="10">
        <v>2</v>
      </c>
      <c r="Q148" s="24">
        <v>0</v>
      </c>
      <c r="R148" s="25">
        <v>1</v>
      </c>
      <c r="S148" s="6" t="s">
        <v>167</v>
      </c>
    </row>
    <row r="149" spans="1:19" x14ac:dyDescent="0.25">
      <c r="A149" s="6" t="s">
        <v>168</v>
      </c>
      <c r="B149" s="9">
        <v>4</v>
      </c>
      <c r="C149" s="7">
        <v>2270</v>
      </c>
      <c r="D149" s="8" t="s">
        <v>42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2</v>
      </c>
      <c r="N149" s="10">
        <v>2</v>
      </c>
      <c r="O149" s="10">
        <v>0</v>
      </c>
      <c r="P149" s="10">
        <v>0</v>
      </c>
      <c r="Q149" s="24">
        <v>0</v>
      </c>
      <c r="R149" s="25">
        <v>0</v>
      </c>
      <c r="S149" s="6" t="s">
        <v>167</v>
      </c>
    </row>
    <row r="150" spans="1:19" x14ac:dyDescent="0.25">
      <c r="A150" s="6" t="s">
        <v>169</v>
      </c>
      <c r="B150" s="9">
        <v>4</v>
      </c>
      <c r="C150" s="7">
        <v>1010</v>
      </c>
      <c r="D150" s="8">
        <v>2310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4</v>
      </c>
      <c r="N150" s="10">
        <v>2</v>
      </c>
      <c r="O150" s="10">
        <v>0</v>
      </c>
      <c r="P150" s="10">
        <v>0</v>
      </c>
      <c r="Q150" s="24">
        <v>0</v>
      </c>
      <c r="R150" s="25">
        <v>0</v>
      </c>
      <c r="S150" s="6" t="s">
        <v>167</v>
      </c>
    </row>
    <row r="151" spans="1:19" x14ac:dyDescent="0.25">
      <c r="A151" s="6" t="s">
        <v>170</v>
      </c>
      <c r="B151" s="9">
        <v>4</v>
      </c>
      <c r="C151" s="7">
        <v>645</v>
      </c>
      <c r="D151" s="8">
        <v>5050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1</v>
      </c>
      <c r="N151" s="10">
        <v>3</v>
      </c>
      <c r="O151" s="10">
        <v>2</v>
      </c>
      <c r="P151" s="10">
        <v>0</v>
      </c>
      <c r="Q151" s="24">
        <v>0</v>
      </c>
      <c r="R151" s="25">
        <v>0</v>
      </c>
      <c r="S151" s="6" t="s">
        <v>167</v>
      </c>
    </row>
    <row r="152" spans="1:19" x14ac:dyDescent="0.25">
      <c r="A152" s="6" t="s">
        <v>171</v>
      </c>
      <c r="B152" s="9">
        <v>11</v>
      </c>
      <c r="C152" s="7">
        <v>3453</v>
      </c>
      <c r="D152" s="8">
        <f>10000+5000+9650+4980+6500+6000+7500+7500</f>
        <v>57130</v>
      </c>
      <c r="E152" s="10">
        <v>2</v>
      </c>
      <c r="F152" s="10">
        <v>0</v>
      </c>
      <c r="G152" s="10">
        <v>4</v>
      </c>
      <c r="H152" s="10">
        <v>5</v>
      </c>
      <c r="I152" s="10">
        <v>6</v>
      </c>
      <c r="J152" s="10">
        <v>4</v>
      </c>
      <c r="K152" s="10">
        <v>0</v>
      </c>
      <c r="L152" s="10">
        <v>5</v>
      </c>
      <c r="M152" s="10">
        <v>6</v>
      </c>
      <c r="N152" s="10">
        <v>3</v>
      </c>
      <c r="O152" s="10">
        <v>3</v>
      </c>
      <c r="P152" s="10">
        <v>3</v>
      </c>
      <c r="Q152" s="24">
        <v>7</v>
      </c>
      <c r="R152" s="25">
        <v>0</v>
      </c>
      <c r="S152" s="6" t="s">
        <v>171</v>
      </c>
    </row>
    <row r="153" spans="1:19" x14ac:dyDescent="0.25">
      <c r="A153" s="6" t="s">
        <v>172</v>
      </c>
      <c r="B153" s="9">
        <v>1</v>
      </c>
      <c r="C153" s="7">
        <v>150</v>
      </c>
      <c r="D153" s="8" t="s">
        <v>42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1</v>
      </c>
      <c r="O153" s="10">
        <v>0</v>
      </c>
      <c r="P153" s="10">
        <v>0</v>
      </c>
      <c r="Q153" s="24">
        <v>0</v>
      </c>
      <c r="R153" s="25">
        <v>0</v>
      </c>
      <c r="S153" s="6" t="s">
        <v>171</v>
      </c>
    </row>
    <row r="154" spans="1:19" x14ac:dyDescent="0.25">
      <c r="A154" s="6" t="s">
        <v>173</v>
      </c>
      <c r="B154" s="9">
        <v>4</v>
      </c>
      <c r="C154" s="7">
        <f>170+310+950+550</f>
        <v>1980</v>
      </c>
      <c r="D154" s="8">
        <f>1700+1600+1600+3000</f>
        <v>7900</v>
      </c>
      <c r="E154" s="10">
        <v>2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2</v>
      </c>
      <c r="N154" s="10">
        <v>3</v>
      </c>
      <c r="O154" s="10">
        <v>2</v>
      </c>
      <c r="P154" s="10">
        <v>0</v>
      </c>
      <c r="Q154" s="24">
        <v>0</v>
      </c>
      <c r="R154" s="25">
        <v>0</v>
      </c>
      <c r="S154" s="6" t="s">
        <v>171</v>
      </c>
    </row>
    <row r="155" spans="1:19" x14ac:dyDescent="0.25">
      <c r="A155" s="6" t="s">
        <v>174</v>
      </c>
      <c r="B155" s="9">
        <v>12</v>
      </c>
      <c r="C155" s="7">
        <v>919</v>
      </c>
      <c r="D155" s="8">
        <v>2276</v>
      </c>
      <c r="E155" s="10">
        <v>1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1</v>
      </c>
      <c r="N155" s="10">
        <v>10</v>
      </c>
      <c r="O155" s="10">
        <v>0</v>
      </c>
      <c r="P155" s="10">
        <v>0</v>
      </c>
      <c r="Q155" s="24">
        <v>0</v>
      </c>
      <c r="R155" s="25">
        <v>0</v>
      </c>
      <c r="S155" s="6" t="s">
        <v>171</v>
      </c>
    </row>
    <row r="156" spans="1:19" x14ac:dyDescent="0.25">
      <c r="A156" s="6" t="s">
        <v>175</v>
      </c>
      <c r="B156" s="9">
        <v>2</v>
      </c>
      <c r="C156" s="7">
        <f>300+100</f>
        <v>400</v>
      </c>
      <c r="D156" s="8">
        <f>900+300</f>
        <v>1200</v>
      </c>
      <c r="E156" s="10">
        <v>1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2</v>
      </c>
      <c r="N156" s="10">
        <v>2</v>
      </c>
      <c r="O156" s="10">
        <v>0</v>
      </c>
      <c r="P156" s="10">
        <v>0</v>
      </c>
      <c r="Q156" s="24">
        <v>0</v>
      </c>
      <c r="R156" s="25">
        <v>0</v>
      </c>
      <c r="S156" s="6" t="s">
        <v>171</v>
      </c>
    </row>
    <row r="157" spans="1:19" x14ac:dyDescent="0.25">
      <c r="A157" s="6" t="s">
        <v>176</v>
      </c>
      <c r="B157" s="9">
        <v>2</v>
      </c>
      <c r="C157" s="7">
        <f>800+200</f>
        <v>1000</v>
      </c>
      <c r="D157" s="8">
        <f>3200+800</f>
        <v>4000</v>
      </c>
      <c r="E157" s="10">
        <v>1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2</v>
      </c>
      <c r="N157" s="10">
        <v>2</v>
      </c>
      <c r="O157" s="10">
        <v>0</v>
      </c>
      <c r="P157" s="10">
        <v>0</v>
      </c>
      <c r="Q157" s="24">
        <v>0</v>
      </c>
      <c r="R157" s="25">
        <v>0</v>
      </c>
      <c r="S157" s="6" t="s">
        <v>171</v>
      </c>
    </row>
    <row r="158" spans="1:19" x14ac:dyDescent="0.25">
      <c r="A158" s="6" t="s">
        <v>177</v>
      </c>
      <c r="B158" s="9">
        <v>5</v>
      </c>
      <c r="C158" s="7">
        <v>1419</v>
      </c>
      <c r="D158" s="8">
        <v>47662</v>
      </c>
      <c r="E158" s="10">
        <v>2</v>
      </c>
      <c r="F158" s="10">
        <v>0</v>
      </c>
      <c r="G158" s="10">
        <v>0</v>
      </c>
      <c r="H158" s="10">
        <v>0</v>
      </c>
      <c r="I158" s="10">
        <v>1</v>
      </c>
      <c r="J158" s="10">
        <v>0</v>
      </c>
      <c r="K158" s="10">
        <v>1</v>
      </c>
      <c r="L158" s="10">
        <v>1</v>
      </c>
      <c r="M158" s="10">
        <v>5</v>
      </c>
      <c r="N158" s="10">
        <v>1</v>
      </c>
      <c r="O158" s="10">
        <v>1</v>
      </c>
      <c r="P158" s="10">
        <v>1</v>
      </c>
      <c r="Q158" s="24">
        <v>0</v>
      </c>
      <c r="R158" s="25">
        <v>5</v>
      </c>
      <c r="S158" s="6" t="s">
        <v>177</v>
      </c>
    </row>
    <row r="159" spans="1:19" x14ac:dyDescent="0.25">
      <c r="A159" s="6" t="s">
        <v>178</v>
      </c>
      <c r="B159" s="9">
        <v>1</v>
      </c>
      <c r="C159" s="7">
        <v>350</v>
      </c>
      <c r="D159" s="8">
        <v>8000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1</v>
      </c>
      <c r="O159" s="10">
        <v>0</v>
      </c>
      <c r="P159" s="10">
        <v>0</v>
      </c>
      <c r="Q159" s="24">
        <v>0</v>
      </c>
      <c r="R159" s="25">
        <v>1</v>
      </c>
      <c r="S159" s="6" t="s">
        <v>177</v>
      </c>
    </row>
    <row r="160" spans="1:19" x14ac:dyDescent="0.25">
      <c r="A160" s="6" t="s">
        <v>179</v>
      </c>
      <c r="B160" s="9">
        <v>3</v>
      </c>
      <c r="C160" s="7">
        <v>140</v>
      </c>
      <c r="D160" s="8">
        <v>2200</v>
      </c>
      <c r="E160" s="10">
        <v>2</v>
      </c>
      <c r="F160" s="10">
        <v>1</v>
      </c>
      <c r="G160" s="10">
        <v>1</v>
      </c>
      <c r="H160" s="10">
        <v>0</v>
      </c>
      <c r="I160" s="10">
        <v>2</v>
      </c>
      <c r="J160" s="10">
        <v>0</v>
      </c>
      <c r="K160" s="10">
        <v>3</v>
      </c>
      <c r="L160" s="10">
        <v>3</v>
      </c>
      <c r="M160" s="10">
        <v>2</v>
      </c>
      <c r="N160" s="10">
        <v>0</v>
      </c>
      <c r="O160" s="10">
        <v>0</v>
      </c>
      <c r="P160" s="10">
        <v>2</v>
      </c>
      <c r="Q160" s="24">
        <v>0</v>
      </c>
      <c r="R160" s="25">
        <v>3</v>
      </c>
      <c r="S160" s="6" t="s">
        <v>177</v>
      </c>
    </row>
    <row r="161" spans="1:19" x14ac:dyDescent="0.25">
      <c r="A161" s="6" t="s">
        <v>180</v>
      </c>
      <c r="B161" s="9">
        <v>1</v>
      </c>
      <c r="C161" s="7">
        <v>280</v>
      </c>
      <c r="D161" s="8">
        <v>4500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1</v>
      </c>
      <c r="O161" s="10">
        <v>0</v>
      </c>
      <c r="P161" s="10">
        <v>0</v>
      </c>
      <c r="Q161" s="24">
        <v>0</v>
      </c>
      <c r="R161" s="25">
        <v>0</v>
      </c>
      <c r="S161" s="6" t="s">
        <v>177</v>
      </c>
    </row>
    <row r="162" spans="1:19" x14ac:dyDescent="0.25">
      <c r="A162" s="6" t="s">
        <v>181</v>
      </c>
      <c r="B162" s="9">
        <v>8</v>
      </c>
      <c r="C162" s="7">
        <v>1937</v>
      </c>
      <c r="D162" s="8">
        <v>49520</v>
      </c>
      <c r="E162" s="10">
        <v>0</v>
      </c>
      <c r="F162" s="10">
        <v>1</v>
      </c>
      <c r="G162" s="10">
        <v>3</v>
      </c>
      <c r="H162" s="10">
        <v>4</v>
      </c>
      <c r="I162" s="10">
        <v>4</v>
      </c>
      <c r="J162" s="10">
        <v>2</v>
      </c>
      <c r="K162" s="10">
        <v>3</v>
      </c>
      <c r="L162" s="10">
        <v>4</v>
      </c>
      <c r="M162" s="10">
        <v>3</v>
      </c>
      <c r="N162" s="10">
        <v>1</v>
      </c>
      <c r="O162" s="10">
        <v>1</v>
      </c>
      <c r="P162" s="10">
        <v>2</v>
      </c>
      <c r="Q162" s="24">
        <v>2</v>
      </c>
      <c r="R162" s="25">
        <v>0</v>
      </c>
      <c r="S162" s="6" t="s">
        <v>181</v>
      </c>
    </row>
    <row r="163" spans="1:19" x14ac:dyDescent="0.25">
      <c r="A163" s="6" t="s">
        <v>182</v>
      </c>
      <c r="B163" s="9">
        <v>6</v>
      </c>
      <c r="C163" s="7">
        <v>1225</v>
      </c>
      <c r="D163" s="8">
        <v>61005</v>
      </c>
      <c r="E163" s="10">
        <v>2</v>
      </c>
      <c r="F163" s="10">
        <v>1</v>
      </c>
      <c r="G163" s="10">
        <v>1</v>
      </c>
      <c r="H163" s="10">
        <v>2</v>
      </c>
      <c r="I163" s="10">
        <v>2</v>
      </c>
      <c r="J163" s="10">
        <v>2</v>
      </c>
      <c r="K163" s="10">
        <v>2</v>
      </c>
      <c r="L163" s="10">
        <v>2</v>
      </c>
      <c r="M163" s="10">
        <v>2</v>
      </c>
      <c r="N163" s="10">
        <v>2</v>
      </c>
      <c r="O163" s="10">
        <v>4</v>
      </c>
      <c r="P163" s="10">
        <v>0</v>
      </c>
      <c r="Q163" s="24">
        <v>0</v>
      </c>
      <c r="R163" s="25">
        <v>6</v>
      </c>
      <c r="S163" s="6" t="s">
        <v>181</v>
      </c>
    </row>
    <row r="164" spans="1:19" x14ac:dyDescent="0.25">
      <c r="A164" s="6" t="s">
        <v>183</v>
      </c>
      <c r="B164" s="9">
        <v>2</v>
      </c>
      <c r="C164" s="7">
        <v>334</v>
      </c>
      <c r="D164" s="8">
        <v>8968</v>
      </c>
      <c r="E164" s="10">
        <v>2</v>
      </c>
      <c r="F164" s="10">
        <v>2</v>
      </c>
      <c r="G164" s="10">
        <v>2</v>
      </c>
      <c r="H164" s="10">
        <v>2</v>
      </c>
      <c r="I164" s="10">
        <v>2</v>
      </c>
      <c r="J164" s="10">
        <v>0</v>
      </c>
      <c r="K164" s="10">
        <v>2</v>
      </c>
      <c r="L164" s="10">
        <v>2</v>
      </c>
      <c r="M164" s="10">
        <v>2</v>
      </c>
      <c r="N164" s="10">
        <v>0</v>
      </c>
      <c r="O164" s="10">
        <v>2</v>
      </c>
      <c r="P164" s="10">
        <v>2</v>
      </c>
      <c r="Q164" s="24">
        <v>0</v>
      </c>
      <c r="R164" s="25">
        <v>2</v>
      </c>
      <c r="S164" s="6" t="s">
        <v>183</v>
      </c>
    </row>
    <row r="165" spans="1:19" x14ac:dyDescent="0.25">
      <c r="A165" s="6" t="s">
        <v>184</v>
      </c>
      <c r="B165" s="9">
        <v>7</v>
      </c>
      <c r="C165" s="7">
        <v>2250</v>
      </c>
      <c r="D165" s="8">
        <v>42513</v>
      </c>
      <c r="E165" s="10">
        <v>0</v>
      </c>
      <c r="F165" s="10">
        <v>2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6</v>
      </c>
      <c r="N165" s="10">
        <v>1</v>
      </c>
      <c r="O165" s="10">
        <v>1</v>
      </c>
      <c r="P165" s="10">
        <v>0</v>
      </c>
      <c r="Q165" s="24">
        <v>0</v>
      </c>
      <c r="R165" s="25">
        <v>7</v>
      </c>
      <c r="S165" s="6" t="s">
        <v>183</v>
      </c>
    </row>
    <row r="166" spans="1:19" x14ac:dyDescent="0.25">
      <c r="A166" s="6" t="s">
        <v>185</v>
      </c>
      <c r="B166" s="9">
        <v>5</v>
      </c>
      <c r="C166" s="7">
        <v>840</v>
      </c>
      <c r="D166" s="8">
        <v>1122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1</v>
      </c>
      <c r="N166" s="10">
        <v>4</v>
      </c>
      <c r="O166" s="10">
        <v>0</v>
      </c>
      <c r="P166" s="10">
        <v>0</v>
      </c>
      <c r="Q166" s="24">
        <v>0</v>
      </c>
      <c r="R166" s="25">
        <v>0</v>
      </c>
      <c r="S166" s="6" t="s">
        <v>183</v>
      </c>
    </row>
    <row r="167" spans="1:19" x14ac:dyDescent="0.25">
      <c r="A167" s="6" t="s">
        <v>186</v>
      </c>
      <c r="B167" s="9">
        <v>16</v>
      </c>
      <c r="C167" s="7">
        <v>2532</v>
      </c>
      <c r="D167" s="8">
        <v>29504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7</v>
      </c>
      <c r="N167" s="10">
        <v>10</v>
      </c>
      <c r="O167" s="10">
        <v>0</v>
      </c>
      <c r="P167" s="10">
        <v>0</v>
      </c>
      <c r="Q167" s="24">
        <v>0</v>
      </c>
      <c r="R167" s="25">
        <v>0</v>
      </c>
      <c r="S167" s="6" t="s">
        <v>186</v>
      </c>
    </row>
    <row r="168" spans="1:19" x14ac:dyDescent="0.25">
      <c r="A168" s="6" t="s">
        <v>187</v>
      </c>
      <c r="B168" s="9">
        <v>17</v>
      </c>
      <c r="C168" s="7">
        <v>2245</v>
      </c>
      <c r="D168" s="8">
        <v>16427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16</v>
      </c>
      <c r="O168" s="10">
        <v>3</v>
      </c>
      <c r="P168" s="10">
        <v>3</v>
      </c>
      <c r="Q168" s="24">
        <v>0</v>
      </c>
      <c r="R168" s="25">
        <v>0</v>
      </c>
      <c r="S168" s="6" t="s">
        <v>186</v>
      </c>
    </row>
    <row r="169" spans="1:19" x14ac:dyDescent="0.25">
      <c r="A169" s="6" t="s">
        <v>188</v>
      </c>
      <c r="B169" s="9">
        <v>26</v>
      </c>
      <c r="C169" s="7">
        <f>240+190+120+200+2*100+170+130+115+127+130+80+160+2*200+120+200+110+80+2*170+200+265+150+260+330</f>
        <v>4317</v>
      </c>
      <c r="D169" s="8">
        <f>6500+22840+2490+1300+13360+11240+2570+1060+1230+3030+8480+5700+23160+1400+2390+6690+6150+11350+14680+5140+11080+46480</f>
        <v>208320</v>
      </c>
      <c r="E169" s="10">
        <v>10</v>
      </c>
      <c r="F169" s="10">
        <v>0</v>
      </c>
      <c r="G169" s="10">
        <v>0</v>
      </c>
      <c r="H169" s="10">
        <v>5</v>
      </c>
      <c r="I169" s="10">
        <v>4</v>
      </c>
      <c r="J169" s="10">
        <v>2</v>
      </c>
      <c r="K169" s="10">
        <v>11</v>
      </c>
      <c r="L169" s="10">
        <v>3</v>
      </c>
      <c r="M169" s="10">
        <v>1</v>
      </c>
      <c r="N169" s="10">
        <v>0</v>
      </c>
      <c r="O169" s="10">
        <v>7</v>
      </c>
      <c r="P169" s="10">
        <v>1</v>
      </c>
      <c r="Q169" s="24">
        <v>8</v>
      </c>
      <c r="R169" s="25">
        <v>0</v>
      </c>
      <c r="S169" s="6" t="s">
        <v>188</v>
      </c>
    </row>
    <row r="170" spans="1:19" x14ac:dyDescent="0.25">
      <c r="A170" s="6" t="s">
        <v>189</v>
      </c>
      <c r="B170" s="9">
        <v>7</v>
      </c>
      <c r="C170" s="7">
        <v>959</v>
      </c>
      <c r="D170" s="8">
        <v>6999</v>
      </c>
      <c r="E170" s="10">
        <v>1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1</v>
      </c>
      <c r="M170" s="10">
        <v>6</v>
      </c>
      <c r="N170" s="10">
        <v>1</v>
      </c>
      <c r="O170" s="10">
        <v>1</v>
      </c>
      <c r="P170" s="10">
        <v>0</v>
      </c>
      <c r="Q170" s="24">
        <v>0</v>
      </c>
      <c r="R170" s="25">
        <v>0</v>
      </c>
      <c r="S170" s="6" t="s">
        <v>188</v>
      </c>
    </row>
    <row r="171" spans="1:19" x14ac:dyDescent="0.25">
      <c r="A171" s="6" t="s">
        <v>190</v>
      </c>
      <c r="B171" s="9">
        <v>1</v>
      </c>
      <c r="C171" s="7" t="s">
        <v>42</v>
      </c>
      <c r="D171" s="8" t="s">
        <v>42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1</v>
      </c>
      <c r="O171" s="10">
        <v>1</v>
      </c>
      <c r="P171" s="10">
        <v>0</v>
      </c>
      <c r="Q171" s="24">
        <v>0</v>
      </c>
      <c r="R171" s="25">
        <v>1</v>
      </c>
      <c r="S171" s="6" t="s">
        <v>188</v>
      </c>
    </row>
    <row r="172" spans="1:19" x14ac:dyDescent="0.25">
      <c r="A172" s="6" t="s">
        <v>191</v>
      </c>
      <c r="B172" s="9">
        <v>15</v>
      </c>
      <c r="C172" s="7">
        <v>2241</v>
      </c>
      <c r="D172" s="8">
        <v>10385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8</v>
      </c>
      <c r="N172" s="10">
        <v>5</v>
      </c>
      <c r="O172" s="10">
        <v>0</v>
      </c>
      <c r="P172" s="10">
        <v>0</v>
      </c>
      <c r="Q172" s="24">
        <v>0</v>
      </c>
      <c r="R172" s="25">
        <v>0</v>
      </c>
      <c r="S172" s="6" t="s">
        <v>188</v>
      </c>
    </row>
    <row r="173" spans="1:19" x14ac:dyDescent="0.25">
      <c r="A173" s="6" t="s">
        <v>192</v>
      </c>
      <c r="B173" s="9">
        <v>5</v>
      </c>
      <c r="C173" s="7">
        <v>1839</v>
      </c>
      <c r="D173" s="8">
        <v>16710</v>
      </c>
      <c r="E173" s="10">
        <v>1</v>
      </c>
      <c r="F173" s="10">
        <v>1</v>
      </c>
      <c r="G173" s="10">
        <v>0</v>
      </c>
      <c r="H173" s="10">
        <v>1</v>
      </c>
      <c r="I173" s="10">
        <v>1</v>
      </c>
      <c r="J173" s="10">
        <v>0</v>
      </c>
      <c r="K173" s="10">
        <v>0</v>
      </c>
      <c r="L173" s="10">
        <v>1</v>
      </c>
      <c r="M173" s="10">
        <v>3</v>
      </c>
      <c r="N173" s="10">
        <v>3</v>
      </c>
      <c r="O173" s="10">
        <v>0</v>
      </c>
      <c r="P173" s="10">
        <v>1</v>
      </c>
      <c r="Q173" s="24">
        <v>0</v>
      </c>
      <c r="R173" s="25">
        <v>0</v>
      </c>
      <c r="S173" s="6" t="s">
        <v>192</v>
      </c>
    </row>
    <row r="174" spans="1:19" x14ac:dyDescent="0.25">
      <c r="A174" s="6" t="s">
        <v>193</v>
      </c>
      <c r="B174" s="9">
        <v>15</v>
      </c>
      <c r="C174" s="7">
        <v>2352</v>
      </c>
      <c r="D174" s="8">
        <v>29675</v>
      </c>
      <c r="E174" s="10">
        <v>0</v>
      </c>
      <c r="F174" s="10">
        <v>1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1</v>
      </c>
      <c r="M174" s="10">
        <v>9</v>
      </c>
      <c r="N174" s="10">
        <v>3</v>
      </c>
      <c r="O174" s="10">
        <v>1</v>
      </c>
      <c r="P174" s="10">
        <v>1</v>
      </c>
      <c r="Q174" s="24">
        <v>0</v>
      </c>
      <c r="R174" s="25">
        <v>0</v>
      </c>
      <c r="S174" s="6" t="s">
        <v>192</v>
      </c>
    </row>
    <row r="175" spans="1:19" x14ac:dyDescent="0.25">
      <c r="A175" s="6" t="s">
        <v>194</v>
      </c>
      <c r="B175" s="9">
        <v>4</v>
      </c>
      <c r="C175" s="7">
        <v>2599</v>
      </c>
      <c r="D175" s="8">
        <v>8262</v>
      </c>
      <c r="E175" s="10">
        <v>3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1</v>
      </c>
      <c r="M175" s="10">
        <v>3</v>
      </c>
      <c r="N175" s="10">
        <v>3</v>
      </c>
      <c r="O175" s="10">
        <v>1</v>
      </c>
      <c r="P175" s="10">
        <v>1</v>
      </c>
      <c r="Q175" s="24">
        <v>0</v>
      </c>
      <c r="R175" s="25">
        <v>0</v>
      </c>
      <c r="S175" s="6" t="s">
        <v>194</v>
      </c>
    </row>
    <row r="176" spans="1:19" x14ac:dyDescent="0.25">
      <c r="A176" s="6" t="s">
        <v>195</v>
      </c>
      <c r="B176" s="9">
        <v>8</v>
      </c>
      <c r="C176" s="7">
        <v>900</v>
      </c>
      <c r="D176" s="8">
        <v>2257</v>
      </c>
      <c r="E176" s="10">
        <v>2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2</v>
      </c>
      <c r="N176" s="10">
        <v>3</v>
      </c>
      <c r="O176" s="10">
        <v>0</v>
      </c>
      <c r="P176" s="10">
        <v>1</v>
      </c>
      <c r="Q176" s="24">
        <v>0</v>
      </c>
      <c r="R176" s="25">
        <v>0</v>
      </c>
      <c r="S176" s="6" t="s">
        <v>194</v>
      </c>
    </row>
    <row r="177" spans="1:19" x14ac:dyDescent="0.25">
      <c r="A177" s="6" t="s">
        <v>196</v>
      </c>
      <c r="B177" s="9">
        <v>6</v>
      </c>
      <c r="C177" s="7">
        <v>2882</v>
      </c>
      <c r="D177" s="8">
        <v>42681</v>
      </c>
      <c r="E177" s="10">
        <v>1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3</v>
      </c>
      <c r="N177" s="10">
        <v>4</v>
      </c>
      <c r="O177" s="10">
        <v>0</v>
      </c>
      <c r="P177" s="10">
        <v>0</v>
      </c>
      <c r="Q177" s="24">
        <v>0</v>
      </c>
      <c r="R177" s="25">
        <v>0</v>
      </c>
      <c r="S177" s="6" t="s">
        <v>194</v>
      </c>
    </row>
    <row r="178" spans="1:19" x14ac:dyDescent="0.25">
      <c r="A178" s="6" t="s">
        <v>197</v>
      </c>
      <c r="B178" s="9">
        <v>1</v>
      </c>
      <c r="C178" s="7">
        <v>4000</v>
      </c>
      <c r="D178" s="8" t="s">
        <v>42</v>
      </c>
      <c r="E178" s="10">
        <v>1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1</v>
      </c>
      <c r="N178" s="10">
        <v>1</v>
      </c>
      <c r="O178" s="10">
        <v>1</v>
      </c>
      <c r="P178" s="10">
        <v>0</v>
      </c>
      <c r="Q178" s="24">
        <v>0</v>
      </c>
      <c r="R178" s="25">
        <v>0</v>
      </c>
      <c r="S178" s="6" t="s">
        <v>194</v>
      </c>
    </row>
    <row r="179" spans="1:19" x14ac:dyDescent="0.25">
      <c r="A179" s="6" t="s">
        <v>198</v>
      </c>
      <c r="B179" s="9">
        <v>1</v>
      </c>
      <c r="C179" s="7">
        <v>1050</v>
      </c>
      <c r="D179" s="8">
        <v>25000</v>
      </c>
      <c r="E179" s="10">
        <v>1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1</v>
      </c>
      <c r="O179" s="10">
        <v>0</v>
      </c>
      <c r="P179" s="10">
        <v>0</v>
      </c>
      <c r="Q179" s="24">
        <v>0</v>
      </c>
      <c r="R179" s="25">
        <v>0</v>
      </c>
      <c r="S179" s="6" t="s">
        <v>194</v>
      </c>
    </row>
    <row r="180" spans="1:19" x14ac:dyDescent="0.25">
      <c r="A180" s="6" t="s">
        <v>199</v>
      </c>
      <c r="B180" s="9">
        <v>6</v>
      </c>
      <c r="C180" s="7">
        <v>1208</v>
      </c>
      <c r="D180" s="8">
        <v>4052</v>
      </c>
      <c r="E180" s="10">
        <v>1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1</v>
      </c>
      <c r="M180" s="10">
        <v>1</v>
      </c>
      <c r="N180" s="10">
        <v>6</v>
      </c>
      <c r="O180" s="10">
        <v>1</v>
      </c>
      <c r="P180" s="10">
        <v>0</v>
      </c>
      <c r="Q180" s="24">
        <v>0</v>
      </c>
      <c r="R180" s="25">
        <v>0</v>
      </c>
      <c r="S180" s="6" t="s">
        <v>194</v>
      </c>
    </row>
    <row r="181" spans="1:19" x14ac:dyDescent="0.25">
      <c r="A181" s="6" t="s">
        <v>200</v>
      </c>
      <c r="B181" s="9">
        <v>45</v>
      </c>
      <c r="C181" s="7">
        <v>17103</v>
      </c>
      <c r="D181" s="8">
        <v>422041</v>
      </c>
      <c r="E181" s="10">
        <v>3</v>
      </c>
      <c r="F181" s="10">
        <v>8</v>
      </c>
      <c r="G181" s="10">
        <v>9</v>
      </c>
      <c r="H181" s="10">
        <v>17</v>
      </c>
      <c r="I181" s="10">
        <v>13</v>
      </c>
      <c r="J181" s="10">
        <v>2</v>
      </c>
      <c r="K181" s="10">
        <v>3</v>
      </c>
      <c r="L181" s="10">
        <v>0</v>
      </c>
      <c r="M181" s="10">
        <v>1</v>
      </c>
      <c r="N181" s="10">
        <v>1</v>
      </c>
      <c r="O181" s="10">
        <v>0</v>
      </c>
      <c r="P181" s="10">
        <v>1</v>
      </c>
      <c r="Q181" s="24">
        <v>9</v>
      </c>
      <c r="R181" s="25">
        <v>31</v>
      </c>
      <c r="S181" s="6" t="s">
        <v>200</v>
      </c>
    </row>
    <row r="182" spans="1:19" x14ac:dyDescent="0.25">
      <c r="A182" s="6" t="s">
        <v>201</v>
      </c>
      <c r="B182" s="9">
        <v>2</v>
      </c>
      <c r="C182" s="7">
        <v>2428</v>
      </c>
      <c r="D182" s="8" t="s">
        <v>42</v>
      </c>
      <c r="E182" s="10">
        <v>1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1</v>
      </c>
      <c r="N182" s="10">
        <v>2</v>
      </c>
      <c r="O182" s="10">
        <v>0</v>
      </c>
      <c r="P182" s="10">
        <v>0</v>
      </c>
      <c r="Q182" s="24">
        <v>0</v>
      </c>
      <c r="R182" s="25">
        <v>0</v>
      </c>
      <c r="S182" s="6" t="s">
        <v>200</v>
      </c>
    </row>
    <row r="183" spans="1:19" x14ac:dyDescent="0.25">
      <c r="A183" s="6" t="s">
        <v>202</v>
      </c>
      <c r="B183" s="9">
        <v>2</v>
      </c>
      <c r="C183" s="7">
        <f>2300+800</f>
        <v>3100</v>
      </c>
      <c r="D183" s="8">
        <f>2+2</f>
        <v>4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2</v>
      </c>
      <c r="N183" s="10">
        <v>1</v>
      </c>
      <c r="O183" s="10">
        <v>0</v>
      </c>
      <c r="P183" s="10">
        <v>0</v>
      </c>
      <c r="Q183" s="24">
        <v>0</v>
      </c>
      <c r="R183" s="25">
        <v>0</v>
      </c>
      <c r="S183" s="6" t="s">
        <v>200</v>
      </c>
    </row>
    <row r="184" spans="1:19" x14ac:dyDescent="0.25">
      <c r="A184" s="6" t="s">
        <v>203</v>
      </c>
      <c r="B184" s="9">
        <v>1</v>
      </c>
      <c r="C184" s="7">
        <v>1500</v>
      </c>
      <c r="D184" s="8" t="s">
        <v>42</v>
      </c>
      <c r="E184" s="10">
        <v>1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1</v>
      </c>
      <c r="N184" s="10">
        <v>1</v>
      </c>
      <c r="O184" s="10">
        <v>0</v>
      </c>
      <c r="P184" s="10">
        <v>0</v>
      </c>
      <c r="Q184" s="24">
        <v>0</v>
      </c>
      <c r="R184" s="25">
        <v>0</v>
      </c>
      <c r="S184" s="6" t="s">
        <v>200</v>
      </c>
    </row>
    <row r="185" spans="1:19" x14ac:dyDescent="0.25">
      <c r="A185" s="6" t="s">
        <v>204</v>
      </c>
      <c r="B185" s="9">
        <v>32</v>
      </c>
      <c r="C185" s="7">
        <v>1650</v>
      </c>
      <c r="D185" s="8" t="s">
        <v>42</v>
      </c>
      <c r="E185" s="10">
        <v>10</v>
      </c>
      <c r="F185" s="10">
        <v>0</v>
      </c>
      <c r="G185" s="10">
        <v>0</v>
      </c>
      <c r="H185" s="10">
        <v>22</v>
      </c>
      <c r="I185" s="10">
        <v>12</v>
      </c>
      <c r="J185" s="10">
        <v>0</v>
      </c>
      <c r="K185" s="10">
        <v>1</v>
      </c>
      <c r="L185" s="10">
        <v>13</v>
      </c>
      <c r="M185" s="10">
        <v>0</v>
      </c>
      <c r="N185" s="10">
        <v>0</v>
      </c>
      <c r="O185" s="10">
        <v>0</v>
      </c>
      <c r="P185" s="10">
        <v>4</v>
      </c>
      <c r="Q185" s="24">
        <v>13</v>
      </c>
      <c r="R185" s="25">
        <v>19</v>
      </c>
      <c r="S185" s="6" t="s">
        <v>204</v>
      </c>
    </row>
    <row r="186" spans="1:19" x14ac:dyDescent="0.25">
      <c r="A186" s="6" t="s">
        <v>205</v>
      </c>
      <c r="B186" s="9">
        <v>110</v>
      </c>
      <c r="C186" s="7">
        <v>5429</v>
      </c>
      <c r="D186" s="8" t="s">
        <v>42</v>
      </c>
      <c r="E186" s="10">
        <v>18</v>
      </c>
      <c r="F186" s="10">
        <v>12</v>
      </c>
      <c r="G186" s="10">
        <v>2</v>
      </c>
      <c r="H186" s="10">
        <v>20</v>
      </c>
      <c r="I186" s="10">
        <v>15</v>
      </c>
      <c r="J186" s="10">
        <v>7</v>
      </c>
      <c r="K186" s="10">
        <v>8</v>
      </c>
      <c r="L186" s="10">
        <v>16</v>
      </c>
      <c r="M186" s="10">
        <v>0</v>
      </c>
      <c r="N186" s="10">
        <v>16</v>
      </c>
      <c r="O186" s="10">
        <v>17</v>
      </c>
      <c r="P186" s="10">
        <v>15</v>
      </c>
      <c r="Q186" s="24">
        <v>57</v>
      </c>
      <c r="R186" s="26">
        <v>8</v>
      </c>
      <c r="S186" s="6" t="s">
        <v>205</v>
      </c>
    </row>
    <row r="187" spans="1:19" x14ac:dyDescent="0.25">
      <c r="A187" s="6" t="s">
        <v>206</v>
      </c>
      <c r="B187" s="9">
        <v>1</v>
      </c>
      <c r="C187" s="7">
        <f>800+2350</f>
        <v>3150</v>
      </c>
      <c r="D187" s="8">
        <v>1600</v>
      </c>
      <c r="E187" s="10">
        <v>1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1</v>
      </c>
      <c r="O187" s="10">
        <v>0</v>
      </c>
      <c r="P187" s="10">
        <v>0</v>
      </c>
      <c r="Q187" s="24">
        <v>0</v>
      </c>
      <c r="R187" s="25">
        <v>0</v>
      </c>
      <c r="S187" s="6" t="s">
        <v>205</v>
      </c>
    </row>
    <row r="188" spans="1:19" x14ac:dyDescent="0.25">
      <c r="A188" s="6" t="s">
        <v>207</v>
      </c>
      <c r="B188" s="9">
        <v>3</v>
      </c>
      <c r="C188" s="7">
        <v>3950</v>
      </c>
      <c r="D188" s="8">
        <v>7900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3</v>
      </c>
      <c r="O188" s="10">
        <v>0</v>
      </c>
      <c r="P188" s="10">
        <v>0</v>
      </c>
      <c r="Q188" s="24">
        <v>0</v>
      </c>
      <c r="R188" s="25">
        <v>0</v>
      </c>
      <c r="S188" s="6" t="s">
        <v>205</v>
      </c>
    </row>
    <row r="189" spans="1:19" x14ac:dyDescent="0.25">
      <c r="A189" s="6" t="s">
        <v>208</v>
      </c>
      <c r="B189" s="9">
        <v>4</v>
      </c>
      <c r="C189" s="7">
        <v>275</v>
      </c>
      <c r="D189" s="8">
        <f>218+101+364</f>
        <v>683</v>
      </c>
      <c r="E189" s="10">
        <v>1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1</v>
      </c>
      <c r="N189" s="10">
        <v>2</v>
      </c>
      <c r="O189" s="10">
        <v>0</v>
      </c>
      <c r="P189" s="10">
        <v>0</v>
      </c>
      <c r="Q189" s="24">
        <v>0</v>
      </c>
      <c r="R189" s="25">
        <v>0</v>
      </c>
      <c r="S189" s="6" t="s">
        <v>205</v>
      </c>
    </row>
    <row r="190" spans="1:19" x14ac:dyDescent="0.25">
      <c r="A190" s="6" t="s">
        <v>209</v>
      </c>
      <c r="B190" s="9">
        <v>5</v>
      </c>
      <c r="C190" s="7">
        <v>125</v>
      </c>
      <c r="D190" s="8">
        <v>285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1</v>
      </c>
      <c r="N190" s="10">
        <v>5</v>
      </c>
      <c r="O190" s="10">
        <v>0</v>
      </c>
      <c r="P190" s="10">
        <v>0</v>
      </c>
      <c r="Q190" s="24">
        <v>0</v>
      </c>
      <c r="R190" s="25">
        <v>0</v>
      </c>
      <c r="S190" s="6" t="s">
        <v>205</v>
      </c>
    </row>
    <row r="191" spans="1:19" x14ac:dyDescent="0.25">
      <c r="A191" s="6" t="s">
        <v>210</v>
      </c>
      <c r="B191" s="9">
        <v>9</v>
      </c>
      <c r="C191" s="7">
        <v>2366</v>
      </c>
      <c r="D191" s="8">
        <f>60+1739+200+233</f>
        <v>2232</v>
      </c>
      <c r="E191" s="10">
        <v>2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2</v>
      </c>
      <c r="N191" s="10">
        <v>5</v>
      </c>
      <c r="O191" s="10">
        <v>0</v>
      </c>
      <c r="P191" s="10">
        <v>0</v>
      </c>
      <c r="Q191" s="24">
        <v>0</v>
      </c>
      <c r="R191" s="25">
        <v>0</v>
      </c>
      <c r="S191" s="6" t="s">
        <v>205</v>
      </c>
    </row>
    <row r="192" spans="1:19" x14ac:dyDescent="0.25">
      <c r="A192" s="6" t="s">
        <v>211</v>
      </c>
      <c r="B192" s="9">
        <v>2</v>
      </c>
      <c r="C192" s="7">
        <v>45</v>
      </c>
      <c r="D192" s="8">
        <v>225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2</v>
      </c>
      <c r="O192" s="10">
        <v>0</v>
      </c>
      <c r="P192" s="10">
        <v>0</v>
      </c>
      <c r="Q192" s="24">
        <v>0</v>
      </c>
      <c r="R192" s="25">
        <v>0</v>
      </c>
      <c r="S192" s="6" t="s">
        <v>205</v>
      </c>
    </row>
    <row r="193" spans="1:19" x14ac:dyDescent="0.25">
      <c r="A193" s="6" t="s">
        <v>212</v>
      </c>
      <c r="B193" s="9">
        <v>16</v>
      </c>
      <c r="C193" s="7">
        <v>3684</v>
      </c>
      <c r="D193" s="8">
        <v>22760</v>
      </c>
      <c r="E193" s="10">
        <v>3</v>
      </c>
      <c r="F193" s="10">
        <v>1</v>
      </c>
      <c r="G193" s="10">
        <v>0</v>
      </c>
      <c r="H193" s="10">
        <v>8</v>
      </c>
      <c r="I193" s="10">
        <v>6</v>
      </c>
      <c r="J193" s="10">
        <v>0</v>
      </c>
      <c r="K193" s="10">
        <v>6</v>
      </c>
      <c r="L193" s="10">
        <v>6</v>
      </c>
      <c r="M193" s="10">
        <v>1</v>
      </c>
      <c r="N193" s="10">
        <v>1</v>
      </c>
      <c r="O193" s="10">
        <v>0</v>
      </c>
      <c r="P193" s="10">
        <v>0</v>
      </c>
      <c r="Q193" s="24">
        <v>6</v>
      </c>
      <c r="R193" s="25">
        <v>10</v>
      </c>
      <c r="S193" s="6" t="s">
        <v>212</v>
      </c>
    </row>
    <row r="194" spans="1:19" x14ac:dyDescent="0.25">
      <c r="A194" s="6" t="s">
        <v>213</v>
      </c>
      <c r="B194" s="9">
        <v>6</v>
      </c>
      <c r="C194" s="7">
        <v>1503</v>
      </c>
      <c r="D194" s="8">
        <v>1611</v>
      </c>
      <c r="E194" s="10">
        <v>2</v>
      </c>
      <c r="F194" s="10">
        <v>1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1</v>
      </c>
      <c r="M194" s="10">
        <v>4</v>
      </c>
      <c r="N194" s="10">
        <v>1</v>
      </c>
      <c r="O194" s="10">
        <v>0</v>
      </c>
      <c r="P194" s="10">
        <v>0</v>
      </c>
      <c r="Q194" s="24">
        <v>0</v>
      </c>
      <c r="R194" s="25">
        <v>6</v>
      </c>
      <c r="S194" s="6" t="s">
        <v>212</v>
      </c>
    </row>
    <row r="195" spans="1:19" x14ac:dyDescent="0.25">
      <c r="A195" s="6" t="s">
        <v>214</v>
      </c>
      <c r="B195" s="9">
        <v>1</v>
      </c>
      <c r="C195" s="7">
        <v>80</v>
      </c>
      <c r="D195" s="8">
        <v>440</v>
      </c>
      <c r="E195" s="10">
        <v>1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1</v>
      </c>
      <c r="O195" s="10">
        <v>1</v>
      </c>
      <c r="P195" s="10">
        <v>0</v>
      </c>
      <c r="Q195" s="24">
        <v>0</v>
      </c>
      <c r="R195" s="25">
        <v>0</v>
      </c>
      <c r="S195" s="6" t="s">
        <v>212</v>
      </c>
    </row>
    <row r="196" spans="1:19" x14ac:dyDescent="0.25">
      <c r="A196" s="6" t="s">
        <v>215</v>
      </c>
      <c r="B196" s="9">
        <v>3</v>
      </c>
      <c r="C196" s="7">
        <v>1510</v>
      </c>
      <c r="D196" s="8">
        <v>50000</v>
      </c>
      <c r="E196" s="10">
        <v>0</v>
      </c>
      <c r="F196" s="10">
        <v>0</v>
      </c>
      <c r="G196" s="10">
        <v>1</v>
      </c>
      <c r="H196" s="10">
        <v>3</v>
      </c>
      <c r="I196" s="10">
        <v>3</v>
      </c>
      <c r="J196" s="10">
        <v>0</v>
      </c>
      <c r="K196" s="10">
        <v>0</v>
      </c>
      <c r="L196" s="10">
        <v>3</v>
      </c>
      <c r="M196" s="10">
        <v>0</v>
      </c>
      <c r="N196" s="10">
        <v>0</v>
      </c>
      <c r="O196" s="10">
        <v>0</v>
      </c>
      <c r="P196" s="10">
        <v>0</v>
      </c>
      <c r="Q196" s="24">
        <v>2</v>
      </c>
      <c r="R196" s="25">
        <v>1</v>
      </c>
      <c r="S196" s="6" t="s">
        <v>212</v>
      </c>
    </row>
    <row r="197" spans="1:19" x14ac:dyDescent="0.25">
      <c r="A197" s="6" t="s">
        <v>216</v>
      </c>
      <c r="B197" s="9">
        <v>3</v>
      </c>
      <c r="C197" s="7">
        <f>125+375+590</f>
        <v>1090</v>
      </c>
      <c r="D197" s="8" t="s">
        <v>42</v>
      </c>
      <c r="E197" s="10">
        <v>3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3</v>
      </c>
      <c r="N197" s="10">
        <v>0</v>
      </c>
      <c r="O197" s="10">
        <v>0</v>
      </c>
      <c r="P197" s="10">
        <v>0</v>
      </c>
      <c r="Q197" s="24">
        <v>0</v>
      </c>
      <c r="R197" s="25">
        <v>3</v>
      </c>
      <c r="S197" s="6" t="s">
        <v>212</v>
      </c>
    </row>
    <row r="198" spans="1:19" x14ac:dyDescent="0.25">
      <c r="A198" s="6" t="s">
        <v>217</v>
      </c>
      <c r="B198" s="9">
        <v>70</v>
      </c>
      <c r="C198" s="7">
        <v>13977</v>
      </c>
      <c r="D198" s="8" t="s">
        <v>42</v>
      </c>
      <c r="E198" s="10">
        <v>6</v>
      </c>
      <c r="F198" s="10">
        <v>8</v>
      </c>
      <c r="G198" s="10">
        <v>1</v>
      </c>
      <c r="H198" s="10">
        <v>5</v>
      </c>
      <c r="I198" s="10">
        <v>18</v>
      </c>
      <c r="J198" s="10">
        <v>7</v>
      </c>
      <c r="K198" s="10">
        <v>7</v>
      </c>
      <c r="L198" s="10">
        <v>4</v>
      </c>
      <c r="M198" s="10">
        <v>0</v>
      </c>
      <c r="N198" s="10">
        <v>0</v>
      </c>
      <c r="O198" s="10">
        <v>8</v>
      </c>
      <c r="P198" s="10">
        <v>0</v>
      </c>
      <c r="Q198" s="24">
        <v>30</v>
      </c>
      <c r="R198" s="25">
        <v>34</v>
      </c>
      <c r="S198" s="6" t="s">
        <v>217</v>
      </c>
    </row>
    <row r="199" spans="1:19" x14ac:dyDescent="0.25">
      <c r="A199" s="6" t="s">
        <v>218</v>
      </c>
      <c r="B199" s="9">
        <v>17</v>
      </c>
      <c r="C199" s="7">
        <v>7262</v>
      </c>
      <c r="D199" s="8">
        <v>691409</v>
      </c>
      <c r="E199" s="10">
        <v>5</v>
      </c>
      <c r="F199" s="10">
        <v>0</v>
      </c>
      <c r="G199" s="10">
        <v>0</v>
      </c>
      <c r="H199" s="10">
        <v>2</v>
      </c>
      <c r="I199" s="10">
        <v>2</v>
      </c>
      <c r="J199" s="10">
        <v>1</v>
      </c>
      <c r="K199" s="10">
        <v>4</v>
      </c>
      <c r="L199" s="10">
        <v>2</v>
      </c>
      <c r="M199" s="10">
        <v>3</v>
      </c>
      <c r="N199" s="10">
        <v>8</v>
      </c>
      <c r="O199" s="10">
        <v>2</v>
      </c>
      <c r="P199" s="10">
        <v>2</v>
      </c>
      <c r="Q199" s="24">
        <v>0</v>
      </c>
      <c r="R199" s="25">
        <v>17</v>
      </c>
      <c r="S199" s="6" t="s">
        <v>218</v>
      </c>
    </row>
    <row r="200" spans="1:19" x14ac:dyDescent="0.25">
      <c r="A200" s="6" t="s">
        <v>219</v>
      </c>
      <c r="B200" s="9">
        <v>7</v>
      </c>
      <c r="C200" s="7">
        <f>192+310+68+445+430+148+230</f>
        <v>1823</v>
      </c>
      <c r="D200" s="8">
        <f>8512+7058+1088+12905+20640+1598+3330</f>
        <v>55131</v>
      </c>
      <c r="E200" s="10">
        <v>4</v>
      </c>
      <c r="F200" s="10">
        <v>0</v>
      </c>
      <c r="G200" s="10">
        <v>0</v>
      </c>
      <c r="H200" s="10">
        <v>3</v>
      </c>
      <c r="I200" s="10">
        <v>3</v>
      </c>
      <c r="J200" s="10">
        <v>0</v>
      </c>
      <c r="K200" s="10">
        <v>3</v>
      </c>
      <c r="L200" s="10">
        <v>5</v>
      </c>
      <c r="M200" s="10">
        <v>1</v>
      </c>
      <c r="N200" s="10">
        <v>2</v>
      </c>
      <c r="O200" s="10">
        <v>2</v>
      </c>
      <c r="P200" s="10">
        <v>4</v>
      </c>
      <c r="Q200" s="24">
        <v>0</v>
      </c>
      <c r="R200" s="25">
        <v>7</v>
      </c>
      <c r="S200" s="6" t="s">
        <v>218</v>
      </c>
    </row>
    <row r="201" spans="1:19" x14ac:dyDescent="0.25">
      <c r="A201" s="6" t="s">
        <v>220</v>
      </c>
      <c r="B201" s="9">
        <v>2</v>
      </c>
      <c r="C201" s="7">
        <v>150</v>
      </c>
      <c r="D201" s="8">
        <v>1050</v>
      </c>
      <c r="E201" s="10">
        <v>2</v>
      </c>
      <c r="F201" s="10">
        <v>2</v>
      </c>
      <c r="G201" s="10">
        <v>0</v>
      </c>
      <c r="H201" s="10">
        <v>0</v>
      </c>
      <c r="I201" s="10">
        <v>2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24">
        <v>0</v>
      </c>
      <c r="R201" s="25">
        <v>0</v>
      </c>
      <c r="S201" s="6" t="s">
        <v>218</v>
      </c>
    </row>
    <row r="202" spans="1:19" x14ac:dyDescent="0.25">
      <c r="A202" s="6" t="s">
        <v>221</v>
      </c>
      <c r="B202" s="9">
        <v>9</v>
      </c>
      <c r="C202" s="7">
        <v>1802</v>
      </c>
      <c r="D202" s="8">
        <v>92</v>
      </c>
      <c r="E202" s="10">
        <v>4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3</v>
      </c>
      <c r="L202" s="10">
        <v>0</v>
      </c>
      <c r="M202" s="10">
        <v>2</v>
      </c>
      <c r="N202" s="10">
        <v>4</v>
      </c>
      <c r="O202" s="10">
        <v>0</v>
      </c>
      <c r="P202" s="10">
        <v>0</v>
      </c>
      <c r="Q202" s="24">
        <v>0</v>
      </c>
      <c r="R202" s="25">
        <v>0</v>
      </c>
      <c r="S202" s="6" t="s">
        <v>218</v>
      </c>
    </row>
    <row r="203" spans="1:19" x14ac:dyDescent="0.25">
      <c r="A203" s="6" t="s">
        <v>222</v>
      </c>
      <c r="B203" s="9">
        <v>1</v>
      </c>
      <c r="C203" s="7">
        <v>1120</v>
      </c>
      <c r="D203" s="8">
        <v>57000</v>
      </c>
      <c r="E203" s="10">
        <v>0</v>
      </c>
      <c r="F203" s="10">
        <v>0</v>
      </c>
      <c r="G203" s="10">
        <v>0</v>
      </c>
      <c r="H203" s="10">
        <v>1</v>
      </c>
      <c r="I203" s="10">
        <v>1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24">
        <v>0</v>
      </c>
      <c r="R203" s="25">
        <v>0</v>
      </c>
      <c r="S203" s="6" t="s">
        <v>218</v>
      </c>
    </row>
    <row r="204" spans="1:19" x14ac:dyDescent="0.25">
      <c r="A204" s="6" t="s">
        <v>223</v>
      </c>
      <c r="B204" s="9">
        <v>13</v>
      </c>
      <c r="C204" s="7">
        <v>3529</v>
      </c>
      <c r="D204" s="8" t="s">
        <v>42</v>
      </c>
      <c r="E204" s="10">
        <v>0</v>
      </c>
      <c r="F204" s="10">
        <v>13</v>
      </c>
      <c r="G204" s="10">
        <v>3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24">
        <v>0</v>
      </c>
      <c r="R204" s="25">
        <v>0</v>
      </c>
      <c r="S204" s="6" t="s">
        <v>218</v>
      </c>
    </row>
    <row r="205" spans="1:19" x14ac:dyDescent="0.25">
      <c r="A205" s="6" t="s">
        <v>224</v>
      </c>
      <c r="B205" s="9">
        <v>8</v>
      </c>
      <c r="C205" s="7">
        <v>1271</v>
      </c>
      <c r="D205" s="8">
        <v>57225</v>
      </c>
      <c r="E205" s="10">
        <v>1</v>
      </c>
      <c r="F205" s="10">
        <v>1</v>
      </c>
      <c r="G205" s="10">
        <v>1</v>
      </c>
      <c r="H205" s="10">
        <v>5</v>
      </c>
      <c r="I205" s="10">
        <v>2</v>
      </c>
      <c r="J205" s="10">
        <v>0</v>
      </c>
      <c r="K205" s="10">
        <v>2</v>
      </c>
      <c r="L205" s="10">
        <v>0</v>
      </c>
      <c r="M205" s="10">
        <v>0</v>
      </c>
      <c r="N205" s="10">
        <v>0</v>
      </c>
      <c r="O205" s="10">
        <v>1</v>
      </c>
      <c r="P205" s="10">
        <v>0</v>
      </c>
      <c r="Q205" s="24">
        <v>0</v>
      </c>
      <c r="R205" s="25">
        <v>0</v>
      </c>
      <c r="S205" s="6" t="s">
        <v>218</v>
      </c>
    </row>
    <row r="206" spans="1:19" x14ac:dyDescent="0.25">
      <c r="A206" s="6" t="s">
        <v>225</v>
      </c>
      <c r="B206" s="9">
        <v>16</v>
      </c>
      <c r="C206" s="7">
        <v>2535</v>
      </c>
      <c r="D206" s="8">
        <v>149096</v>
      </c>
      <c r="E206" s="10">
        <v>14</v>
      </c>
      <c r="F206" s="10">
        <v>0</v>
      </c>
      <c r="G206" s="10">
        <v>0</v>
      </c>
      <c r="H206" s="10">
        <v>2</v>
      </c>
      <c r="I206" s="10">
        <v>2</v>
      </c>
      <c r="J206" s="10">
        <v>0</v>
      </c>
      <c r="K206" s="10">
        <v>12</v>
      </c>
      <c r="L206" s="10">
        <v>0</v>
      </c>
      <c r="M206" s="10">
        <v>0</v>
      </c>
      <c r="N206" s="10">
        <v>3</v>
      </c>
      <c r="O206" s="10">
        <v>2</v>
      </c>
      <c r="P206" s="10">
        <v>2</v>
      </c>
      <c r="Q206" s="24">
        <v>0</v>
      </c>
      <c r="R206" s="25">
        <v>16</v>
      </c>
      <c r="S206" s="6" t="s">
        <v>225</v>
      </c>
    </row>
    <row r="207" spans="1:19" x14ac:dyDescent="0.25">
      <c r="A207" s="6" t="s">
        <v>226</v>
      </c>
      <c r="B207" s="9">
        <v>5</v>
      </c>
      <c r="C207" s="7">
        <v>525</v>
      </c>
      <c r="D207" s="8">
        <v>17813</v>
      </c>
      <c r="E207" s="10">
        <v>2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2</v>
      </c>
      <c r="L207" s="10">
        <v>1</v>
      </c>
      <c r="M207" s="10">
        <v>1</v>
      </c>
      <c r="N207" s="10">
        <v>0</v>
      </c>
      <c r="O207" s="10">
        <v>1</v>
      </c>
      <c r="P207" s="10">
        <v>0</v>
      </c>
      <c r="Q207" s="24">
        <v>1</v>
      </c>
      <c r="R207" s="25">
        <v>2</v>
      </c>
      <c r="S207" s="6" t="s">
        <v>225</v>
      </c>
    </row>
    <row r="208" spans="1:19" x14ac:dyDescent="0.25">
      <c r="A208" s="6" t="s">
        <v>227</v>
      </c>
      <c r="B208" s="9">
        <v>1</v>
      </c>
      <c r="C208" s="7">
        <v>434</v>
      </c>
      <c r="D208" s="8" t="s">
        <v>42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1</v>
      </c>
      <c r="O208" s="10">
        <v>0</v>
      </c>
      <c r="P208" s="10">
        <v>0</v>
      </c>
      <c r="Q208" s="24">
        <v>0</v>
      </c>
      <c r="R208" s="25">
        <v>0</v>
      </c>
      <c r="S208" s="6" t="s">
        <v>225</v>
      </c>
    </row>
    <row r="209" spans="1:19" x14ac:dyDescent="0.25">
      <c r="A209" s="6" t="s">
        <v>228</v>
      </c>
      <c r="B209" s="9">
        <v>8</v>
      </c>
      <c r="C209" s="7">
        <v>370</v>
      </c>
      <c r="D209" s="8">
        <v>704</v>
      </c>
      <c r="E209" s="10">
        <v>4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1</v>
      </c>
      <c r="N209" s="10">
        <v>4</v>
      </c>
      <c r="O209" s="10">
        <v>0</v>
      </c>
      <c r="P209" s="10">
        <v>0</v>
      </c>
      <c r="Q209" s="24">
        <v>0</v>
      </c>
      <c r="R209" s="25">
        <v>0</v>
      </c>
      <c r="S209" s="6" t="s">
        <v>225</v>
      </c>
    </row>
    <row r="210" spans="1:19" x14ac:dyDescent="0.25">
      <c r="A210" s="6" t="s">
        <v>229</v>
      </c>
      <c r="B210" s="9">
        <v>5</v>
      </c>
      <c r="C210" s="7">
        <v>2320</v>
      </c>
      <c r="D210" s="8" t="s">
        <v>42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2</v>
      </c>
      <c r="N210" s="10">
        <v>3</v>
      </c>
      <c r="O210" s="10">
        <v>0</v>
      </c>
      <c r="P210" s="10">
        <v>0</v>
      </c>
      <c r="Q210" s="24">
        <v>0</v>
      </c>
      <c r="R210" s="25">
        <v>0</v>
      </c>
      <c r="S210" s="6" t="s">
        <v>225</v>
      </c>
    </row>
    <row r="211" spans="1:19" x14ac:dyDescent="0.25">
      <c r="A211" s="6" t="s">
        <v>230</v>
      </c>
      <c r="B211" s="9">
        <v>1</v>
      </c>
      <c r="C211" s="7">
        <v>350</v>
      </c>
      <c r="D211" s="8" t="s">
        <v>42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1</v>
      </c>
      <c r="O211" s="10">
        <v>0</v>
      </c>
      <c r="P211" s="10">
        <v>0</v>
      </c>
      <c r="Q211" s="24">
        <v>0</v>
      </c>
      <c r="R211" s="25">
        <v>0</v>
      </c>
      <c r="S211" s="6" t="s">
        <v>225</v>
      </c>
    </row>
    <row r="212" spans="1:19" x14ac:dyDescent="0.25">
      <c r="A212" s="6" t="s">
        <v>231</v>
      </c>
      <c r="B212" s="9">
        <v>1</v>
      </c>
      <c r="C212" s="7">
        <v>1600</v>
      </c>
      <c r="D212" s="8" t="s">
        <v>42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1</v>
      </c>
      <c r="O212" s="10">
        <v>0</v>
      </c>
      <c r="P212" s="10">
        <v>0</v>
      </c>
      <c r="Q212" s="24">
        <v>0</v>
      </c>
      <c r="R212" s="25">
        <v>0</v>
      </c>
      <c r="S212" s="6" t="s">
        <v>225</v>
      </c>
    </row>
    <row r="213" spans="1:19" x14ac:dyDescent="0.25">
      <c r="A213" s="6" t="s">
        <v>232</v>
      </c>
      <c r="B213" s="9">
        <v>1</v>
      </c>
      <c r="C213" s="7" t="s">
        <v>42</v>
      </c>
      <c r="D213" s="8" t="s">
        <v>42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1</v>
      </c>
      <c r="O213" s="10">
        <v>0</v>
      </c>
      <c r="P213" s="10">
        <v>0</v>
      </c>
      <c r="Q213" s="24">
        <v>0</v>
      </c>
      <c r="R213" s="25">
        <v>0</v>
      </c>
      <c r="S213" s="6" t="s">
        <v>225</v>
      </c>
    </row>
    <row r="214" spans="1:19" x14ac:dyDescent="0.25">
      <c r="A214" s="6" t="s">
        <v>233</v>
      </c>
      <c r="B214" s="9">
        <v>1</v>
      </c>
      <c r="C214" s="7">
        <v>1373</v>
      </c>
      <c r="D214" s="8" t="s">
        <v>42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1</v>
      </c>
      <c r="O214" s="10">
        <v>0</v>
      </c>
      <c r="P214" s="10">
        <v>0</v>
      </c>
      <c r="Q214" s="24">
        <v>0</v>
      </c>
      <c r="R214" s="25">
        <v>0</v>
      </c>
      <c r="S214" s="6" t="s">
        <v>225</v>
      </c>
    </row>
    <row r="215" spans="1:19" x14ac:dyDescent="0.25">
      <c r="A215" s="6" t="s">
        <v>234</v>
      </c>
      <c r="B215" s="9">
        <v>16</v>
      </c>
      <c r="C215" s="7">
        <f>260+50+230+50+100+97+2*115+120+77+65+50+75+40+50+80</f>
        <v>1574</v>
      </c>
      <c r="D215" s="8" t="s">
        <v>42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16</v>
      </c>
      <c r="O215" s="10">
        <v>0</v>
      </c>
      <c r="P215" s="10">
        <v>0</v>
      </c>
      <c r="Q215" s="24">
        <v>0</v>
      </c>
      <c r="R215" s="25">
        <v>0</v>
      </c>
      <c r="S215" s="6" t="s">
        <v>225</v>
      </c>
    </row>
    <row r="216" spans="1:19" x14ac:dyDescent="0.25">
      <c r="A216" s="6" t="s">
        <v>235</v>
      </c>
      <c r="B216" s="9">
        <v>1</v>
      </c>
      <c r="C216" s="7">
        <v>174</v>
      </c>
      <c r="D216" s="8" t="s">
        <v>42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1</v>
      </c>
      <c r="O216" s="10">
        <v>0</v>
      </c>
      <c r="P216" s="10">
        <v>0</v>
      </c>
      <c r="Q216" s="24">
        <v>0</v>
      </c>
      <c r="R216" s="25">
        <v>0</v>
      </c>
      <c r="S216" s="6" t="s">
        <v>225</v>
      </c>
    </row>
    <row r="217" spans="1:19" x14ac:dyDescent="0.25">
      <c r="A217" s="6" t="s">
        <v>236</v>
      </c>
      <c r="B217" s="9">
        <v>15</v>
      </c>
      <c r="C217" s="7">
        <v>1724</v>
      </c>
      <c r="D217" s="8" t="s">
        <v>42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15</v>
      </c>
      <c r="O217" s="10">
        <v>0</v>
      </c>
      <c r="P217" s="10">
        <v>0</v>
      </c>
      <c r="Q217" s="24">
        <v>0</v>
      </c>
      <c r="R217" s="25">
        <v>0</v>
      </c>
      <c r="S217" s="6" t="s">
        <v>225</v>
      </c>
    </row>
    <row r="218" spans="1:19" x14ac:dyDescent="0.25">
      <c r="A218" s="6" t="s">
        <v>237</v>
      </c>
      <c r="B218" s="9">
        <v>3</v>
      </c>
      <c r="C218" s="7">
        <v>310</v>
      </c>
      <c r="D218" s="8" t="s">
        <v>42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2</v>
      </c>
      <c r="O218" s="10">
        <v>1</v>
      </c>
      <c r="P218" s="10">
        <v>0</v>
      </c>
      <c r="Q218" s="24">
        <v>0</v>
      </c>
      <c r="R218" s="25">
        <v>0</v>
      </c>
      <c r="S218" s="6" t="s">
        <v>225</v>
      </c>
    </row>
    <row r="219" spans="1:19" x14ac:dyDescent="0.25">
      <c r="A219" s="6" t="s">
        <v>238</v>
      </c>
      <c r="B219" s="9">
        <v>1</v>
      </c>
      <c r="C219" s="7">
        <v>916</v>
      </c>
      <c r="D219" s="8" t="s">
        <v>42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1</v>
      </c>
      <c r="O219" s="10">
        <v>0</v>
      </c>
      <c r="P219" s="10">
        <v>0</v>
      </c>
      <c r="Q219" s="24">
        <v>0</v>
      </c>
      <c r="R219" s="25">
        <v>0</v>
      </c>
      <c r="S219" s="6" t="s">
        <v>225</v>
      </c>
    </row>
    <row r="220" spans="1:19" x14ac:dyDescent="0.25">
      <c r="A220" s="6" t="s">
        <v>239</v>
      </c>
      <c r="B220" s="9">
        <v>7</v>
      </c>
      <c r="C220" s="7">
        <v>493</v>
      </c>
      <c r="D220" s="8">
        <v>6051</v>
      </c>
      <c r="E220" s="10">
        <v>6</v>
      </c>
      <c r="F220" s="10">
        <v>0</v>
      </c>
      <c r="G220" s="10">
        <v>0</v>
      </c>
      <c r="H220" s="10">
        <v>0</v>
      </c>
      <c r="I220" s="10">
        <v>1</v>
      </c>
      <c r="J220" s="10">
        <v>0</v>
      </c>
      <c r="K220" s="10">
        <v>6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24">
        <v>0</v>
      </c>
      <c r="R220" s="25">
        <v>7</v>
      </c>
      <c r="S220" s="6" t="s">
        <v>239</v>
      </c>
    </row>
    <row r="221" spans="1:19" x14ac:dyDescent="0.25">
      <c r="A221" s="6" t="s">
        <v>240</v>
      </c>
      <c r="B221" s="9">
        <v>8</v>
      </c>
      <c r="C221" s="7">
        <v>496</v>
      </c>
      <c r="D221" s="8">
        <v>7125</v>
      </c>
      <c r="E221" s="10">
        <v>6</v>
      </c>
      <c r="F221" s="10">
        <v>3</v>
      </c>
      <c r="G221" s="10">
        <v>3</v>
      </c>
      <c r="H221" s="10">
        <v>0</v>
      </c>
      <c r="I221" s="10">
        <v>3</v>
      </c>
      <c r="J221" s="10">
        <v>0</v>
      </c>
      <c r="K221" s="10">
        <v>3</v>
      </c>
      <c r="L221" s="10">
        <v>6</v>
      </c>
      <c r="M221" s="10">
        <v>1</v>
      </c>
      <c r="N221" s="10">
        <v>2</v>
      </c>
      <c r="O221" s="10">
        <v>2</v>
      </c>
      <c r="P221" s="10">
        <v>4</v>
      </c>
      <c r="Q221" s="24">
        <v>0</v>
      </c>
      <c r="R221" s="25">
        <v>7</v>
      </c>
      <c r="S221" s="6" t="s">
        <v>239</v>
      </c>
    </row>
    <row r="222" spans="1:19" x14ac:dyDescent="0.25">
      <c r="A222" s="6" t="s">
        <v>241</v>
      </c>
      <c r="B222" s="9">
        <v>1</v>
      </c>
      <c r="C222" s="7">
        <v>160</v>
      </c>
      <c r="D222" s="8">
        <v>4000</v>
      </c>
      <c r="E222" s="10">
        <v>1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1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24">
        <v>0</v>
      </c>
      <c r="R222" s="25">
        <v>1</v>
      </c>
      <c r="S222" s="6" t="s">
        <v>239</v>
      </c>
    </row>
    <row r="223" spans="1:19" x14ac:dyDescent="0.25">
      <c r="A223" s="6" t="s">
        <v>242</v>
      </c>
      <c r="B223" s="9">
        <v>13</v>
      </c>
      <c r="C223" s="7">
        <v>4735</v>
      </c>
      <c r="D223" s="8">
        <v>138597</v>
      </c>
      <c r="E223" s="10">
        <v>9</v>
      </c>
      <c r="F223" s="10">
        <v>3</v>
      </c>
      <c r="G223" s="10">
        <v>0</v>
      </c>
      <c r="H223" s="10">
        <v>4</v>
      </c>
      <c r="I223" s="10">
        <v>6</v>
      </c>
      <c r="J223" s="10">
        <v>3</v>
      </c>
      <c r="K223" s="10">
        <v>9</v>
      </c>
      <c r="L223" s="10">
        <v>1</v>
      </c>
      <c r="M223" s="10">
        <v>0</v>
      </c>
      <c r="N223" s="10">
        <v>0</v>
      </c>
      <c r="O223" s="10">
        <v>5</v>
      </c>
      <c r="P223" s="10">
        <v>5</v>
      </c>
      <c r="Q223" s="24">
        <v>0</v>
      </c>
      <c r="R223" s="25">
        <v>0</v>
      </c>
      <c r="S223" s="6" t="s">
        <v>242</v>
      </c>
    </row>
    <row r="224" spans="1:19" x14ac:dyDescent="0.25">
      <c r="A224" s="6" t="s">
        <v>243</v>
      </c>
      <c r="B224" s="9">
        <v>9</v>
      </c>
      <c r="C224" s="7">
        <v>2772</v>
      </c>
      <c r="D224" s="8">
        <v>53765</v>
      </c>
      <c r="E224" s="10">
        <v>1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3</v>
      </c>
      <c r="N224" s="10">
        <v>9</v>
      </c>
      <c r="O224" s="10">
        <v>2</v>
      </c>
      <c r="P224" s="10">
        <v>2</v>
      </c>
      <c r="Q224" s="24">
        <v>0</v>
      </c>
      <c r="R224" s="25">
        <v>0</v>
      </c>
      <c r="S224" s="6" t="s">
        <v>242</v>
      </c>
    </row>
    <row r="225" spans="1:19" x14ac:dyDescent="0.25">
      <c r="A225" s="6" t="s">
        <v>244</v>
      </c>
      <c r="B225" s="9">
        <v>18</v>
      </c>
      <c r="C225" s="7">
        <v>1382</v>
      </c>
      <c r="D225" s="8" t="s">
        <v>42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5</v>
      </c>
      <c r="N225" s="10">
        <v>13</v>
      </c>
      <c r="O225" s="10">
        <v>1</v>
      </c>
      <c r="P225" s="10">
        <v>1</v>
      </c>
      <c r="Q225" s="24">
        <v>0</v>
      </c>
      <c r="R225" s="25">
        <v>0</v>
      </c>
      <c r="S225" s="6" t="s">
        <v>242</v>
      </c>
    </row>
    <row r="226" spans="1:19" x14ac:dyDescent="0.25">
      <c r="A226" s="6" t="s">
        <v>245</v>
      </c>
      <c r="B226" s="9">
        <v>3</v>
      </c>
      <c r="C226" s="7">
        <v>4300</v>
      </c>
      <c r="D226" s="8" t="s">
        <v>42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1</v>
      </c>
      <c r="N226" s="10">
        <v>3</v>
      </c>
      <c r="O226" s="10">
        <v>0</v>
      </c>
      <c r="P226" s="10">
        <v>0</v>
      </c>
      <c r="Q226" s="24">
        <v>0</v>
      </c>
      <c r="R226" s="25">
        <v>0</v>
      </c>
      <c r="S226" s="6" t="s">
        <v>242</v>
      </c>
    </row>
    <row r="227" spans="1:19" x14ac:dyDescent="0.25">
      <c r="A227" s="6" t="s">
        <v>246</v>
      </c>
      <c r="B227" s="9">
        <v>4</v>
      </c>
      <c r="C227" s="7">
        <v>2526</v>
      </c>
      <c r="D227" s="8">
        <v>66516</v>
      </c>
      <c r="E227" s="10">
        <v>1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3</v>
      </c>
      <c r="N227" s="10">
        <v>4</v>
      </c>
      <c r="O227" s="10">
        <v>0</v>
      </c>
      <c r="P227" s="10">
        <v>0</v>
      </c>
      <c r="Q227" s="24">
        <v>0</v>
      </c>
      <c r="R227" s="25">
        <v>0</v>
      </c>
      <c r="S227" s="6" t="s">
        <v>242</v>
      </c>
    </row>
    <row r="228" spans="1:19" x14ac:dyDescent="0.25">
      <c r="A228" s="6" t="s">
        <v>247</v>
      </c>
      <c r="B228" s="9">
        <v>12</v>
      </c>
      <c r="C228" s="7">
        <v>2590</v>
      </c>
      <c r="D228" s="8">
        <v>112117</v>
      </c>
      <c r="E228" s="10">
        <v>2</v>
      </c>
      <c r="F228" s="10">
        <v>1</v>
      </c>
      <c r="G228" s="10">
        <v>2</v>
      </c>
      <c r="H228" s="10">
        <v>8</v>
      </c>
      <c r="I228" s="10">
        <v>3</v>
      </c>
      <c r="J228" s="10">
        <v>3</v>
      </c>
      <c r="K228" s="10">
        <v>2</v>
      </c>
      <c r="L228" s="10">
        <v>3</v>
      </c>
      <c r="M228" s="10">
        <v>4</v>
      </c>
      <c r="N228" s="10">
        <v>0</v>
      </c>
      <c r="O228" s="10">
        <v>1</v>
      </c>
      <c r="P228" s="10">
        <v>1</v>
      </c>
      <c r="Q228" s="24">
        <v>0</v>
      </c>
      <c r="R228" s="25">
        <v>12</v>
      </c>
      <c r="S228" s="6" t="s">
        <v>247</v>
      </c>
    </row>
    <row r="229" spans="1:19" x14ac:dyDescent="0.25">
      <c r="A229" s="6" t="s">
        <v>248</v>
      </c>
      <c r="B229" s="9">
        <v>8</v>
      </c>
      <c r="C229" s="7">
        <v>1595</v>
      </c>
      <c r="D229" s="8">
        <v>64800</v>
      </c>
      <c r="E229" s="10">
        <v>7</v>
      </c>
      <c r="F229" s="10">
        <v>0</v>
      </c>
      <c r="G229" s="10">
        <v>2</v>
      </c>
      <c r="H229" s="10">
        <v>0</v>
      </c>
      <c r="I229" s="10">
        <v>0</v>
      </c>
      <c r="J229" s="10">
        <v>0</v>
      </c>
      <c r="K229" s="10">
        <v>3</v>
      </c>
      <c r="L229" s="10">
        <v>3</v>
      </c>
      <c r="M229" s="10">
        <v>0</v>
      </c>
      <c r="N229" s="10">
        <v>0</v>
      </c>
      <c r="O229" s="10">
        <v>1</v>
      </c>
      <c r="P229" s="10">
        <v>0</v>
      </c>
      <c r="Q229" s="24">
        <v>7</v>
      </c>
      <c r="R229" s="25">
        <v>1</v>
      </c>
      <c r="S229" s="6" t="s">
        <v>248</v>
      </c>
    </row>
    <row r="230" spans="1:19" x14ac:dyDescent="0.25">
      <c r="A230" s="6" t="s">
        <v>249</v>
      </c>
      <c r="B230" s="9">
        <v>1</v>
      </c>
      <c r="C230" s="7">
        <v>510</v>
      </c>
      <c r="D230" s="8">
        <v>1700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1</v>
      </c>
      <c r="O230" s="10">
        <v>0</v>
      </c>
      <c r="P230" s="10">
        <v>0</v>
      </c>
      <c r="Q230" s="24">
        <v>0</v>
      </c>
      <c r="R230" s="25">
        <v>1</v>
      </c>
      <c r="S230" s="6" t="s">
        <v>248</v>
      </c>
    </row>
    <row r="231" spans="1:19" x14ac:dyDescent="0.25">
      <c r="A231" s="6" t="s">
        <v>250</v>
      </c>
      <c r="B231" s="9">
        <v>7</v>
      </c>
      <c r="C231" s="7">
        <v>628</v>
      </c>
      <c r="D231" s="8">
        <v>4153</v>
      </c>
      <c r="E231" s="10">
        <v>1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1</v>
      </c>
      <c r="N231" s="10">
        <v>6</v>
      </c>
      <c r="O231" s="10">
        <v>1</v>
      </c>
      <c r="P231" s="10">
        <v>0</v>
      </c>
      <c r="Q231" s="24">
        <v>0</v>
      </c>
      <c r="R231" s="25">
        <v>0</v>
      </c>
      <c r="S231" s="6" t="s">
        <v>248</v>
      </c>
    </row>
    <row r="232" spans="1:19" x14ac:dyDescent="0.25">
      <c r="A232" s="6" t="s">
        <v>251</v>
      </c>
      <c r="B232" s="9">
        <v>5</v>
      </c>
      <c r="C232" s="7">
        <v>101</v>
      </c>
      <c r="D232" s="8">
        <v>735</v>
      </c>
      <c r="E232" s="10">
        <v>5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5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24">
        <v>0</v>
      </c>
      <c r="R232" s="25">
        <v>5</v>
      </c>
      <c r="S232" s="6" t="s">
        <v>248</v>
      </c>
    </row>
    <row r="233" spans="1:19" x14ac:dyDescent="0.25">
      <c r="A233" s="6" t="s">
        <v>252</v>
      </c>
      <c r="B233" s="9">
        <v>2</v>
      </c>
      <c r="C233" s="7">
        <v>285</v>
      </c>
      <c r="D233" s="8">
        <v>3170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2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24">
        <v>0</v>
      </c>
      <c r="R233" s="25">
        <v>2</v>
      </c>
      <c r="S233" s="6" t="s">
        <v>248</v>
      </c>
    </row>
    <row r="234" spans="1:19" x14ac:dyDescent="0.25">
      <c r="A234" s="6" t="s">
        <v>253</v>
      </c>
      <c r="B234" s="9">
        <v>16</v>
      </c>
      <c r="C234" s="7">
        <f>355+150+120+140+130+110+180+120+190+160+120+390+700+220+1080</f>
        <v>4165</v>
      </c>
      <c r="D234" s="8">
        <f>30000+45000+35000+18000+150000</f>
        <v>278000</v>
      </c>
      <c r="E234" s="10">
        <v>9</v>
      </c>
      <c r="F234" s="10">
        <v>0</v>
      </c>
      <c r="G234" s="10">
        <v>0</v>
      </c>
      <c r="H234" s="10">
        <v>2</v>
      </c>
      <c r="I234" s="10">
        <v>1</v>
      </c>
      <c r="J234" s="10">
        <v>2</v>
      </c>
      <c r="K234" s="10">
        <v>11</v>
      </c>
      <c r="L234" s="10">
        <v>1</v>
      </c>
      <c r="M234" s="10">
        <v>2</v>
      </c>
      <c r="N234" s="10">
        <v>1</v>
      </c>
      <c r="O234" s="10">
        <v>0</v>
      </c>
      <c r="P234" s="10">
        <v>1</v>
      </c>
      <c r="Q234" s="24">
        <v>0</v>
      </c>
      <c r="R234" s="25">
        <v>0</v>
      </c>
      <c r="S234" s="6" t="s">
        <v>253</v>
      </c>
    </row>
    <row r="235" spans="1:19" x14ac:dyDescent="0.25">
      <c r="A235" s="6" t="s">
        <v>254</v>
      </c>
      <c r="B235" s="9">
        <v>3</v>
      </c>
      <c r="C235" s="7">
        <v>265</v>
      </c>
      <c r="D235" s="8" t="s">
        <v>42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2</v>
      </c>
      <c r="N235" s="10">
        <v>3</v>
      </c>
      <c r="O235" s="10">
        <v>0</v>
      </c>
      <c r="P235" s="10">
        <v>0</v>
      </c>
      <c r="Q235" s="24">
        <v>0</v>
      </c>
      <c r="R235" s="25">
        <v>3</v>
      </c>
      <c r="S235" s="6" t="s">
        <v>253</v>
      </c>
    </row>
    <row r="236" spans="1:19" x14ac:dyDescent="0.25">
      <c r="A236" s="6" t="s">
        <v>255</v>
      </c>
      <c r="B236" s="9">
        <v>1</v>
      </c>
      <c r="C236" s="7">
        <v>90</v>
      </c>
      <c r="D236" s="8" t="s">
        <v>42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1</v>
      </c>
      <c r="N236" s="10">
        <v>1</v>
      </c>
      <c r="O236" s="10">
        <v>0</v>
      </c>
      <c r="P236" s="10">
        <v>0</v>
      </c>
      <c r="Q236" s="24">
        <v>0</v>
      </c>
      <c r="R236" s="25">
        <v>1</v>
      </c>
      <c r="S236" s="6" t="s">
        <v>253</v>
      </c>
    </row>
    <row r="237" spans="1:19" x14ac:dyDescent="0.25">
      <c r="A237" s="6" t="s">
        <v>256</v>
      </c>
      <c r="B237" s="9">
        <v>1</v>
      </c>
      <c r="C237" s="7">
        <v>400</v>
      </c>
      <c r="D237" s="8" t="s">
        <v>42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1</v>
      </c>
      <c r="O237" s="10">
        <v>0</v>
      </c>
      <c r="P237" s="10">
        <v>0</v>
      </c>
      <c r="Q237" s="24">
        <v>0</v>
      </c>
      <c r="R237" s="25">
        <v>0</v>
      </c>
      <c r="S237" s="6" t="s">
        <v>253</v>
      </c>
    </row>
    <row r="238" spans="1:19" x14ac:dyDescent="0.25">
      <c r="A238" s="6" t="s">
        <v>257</v>
      </c>
      <c r="B238" s="9">
        <v>1</v>
      </c>
      <c r="C238" s="7">
        <v>160</v>
      </c>
      <c r="D238" s="8" t="s">
        <v>42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1</v>
      </c>
      <c r="N238" s="10">
        <v>0</v>
      </c>
      <c r="O238" s="10">
        <v>0</v>
      </c>
      <c r="P238" s="10">
        <v>0</v>
      </c>
      <c r="Q238" s="24">
        <v>0</v>
      </c>
      <c r="R238" s="25">
        <v>0</v>
      </c>
      <c r="S238" s="6" t="s">
        <v>253</v>
      </c>
    </row>
    <row r="239" spans="1:19" x14ac:dyDescent="0.25">
      <c r="A239" s="6" t="s">
        <v>258</v>
      </c>
      <c r="B239" s="9">
        <v>3</v>
      </c>
      <c r="C239" s="7">
        <v>92</v>
      </c>
      <c r="D239" s="8">
        <v>53317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3</v>
      </c>
      <c r="O239" s="10">
        <v>0</v>
      </c>
      <c r="P239" s="10">
        <v>0</v>
      </c>
      <c r="Q239" s="24">
        <v>0</v>
      </c>
      <c r="R239" s="25">
        <v>0</v>
      </c>
      <c r="S239" s="6" t="s">
        <v>253</v>
      </c>
    </row>
    <row r="240" spans="1:19" x14ac:dyDescent="0.25">
      <c r="A240" s="6" t="s">
        <v>259</v>
      </c>
      <c r="B240" s="9">
        <v>2</v>
      </c>
      <c r="C240" s="7">
        <v>263</v>
      </c>
      <c r="D240" s="8" t="s">
        <v>42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1</v>
      </c>
      <c r="N240" s="10">
        <v>2</v>
      </c>
      <c r="O240" s="10">
        <v>0</v>
      </c>
      <c r="P240" s="10">
        <v>0</v>
      </c>
      <c r="Q240" s="24">
        <v>0</v>
      </c>
      <c r="R240" s="25">
        <v>0</v>
      </c>
      <c r="S240" s="6" t="s">
        <v>253</v>
      </c>
    </row>
    <row r="241" spans="1:19" x14ac:dyDescent="0.25">
      <c r="A241" s="6" t="s">
        <v>260</v>
      </c>
      <c r="B241" s="9">
        <v>1</v>
      </c>
      <c r="C241" s="7">
        <v>20</v>
      </c>
      <c r="D241" s="8" t="s">
        <v>42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1</v>
      </c>
      <c r="N241" s="10">
        <v>0</v>
      </c>
      <c r="O241" s="10">
        <v>0</v>
      </c>
      <c r="P241" s="10">
        <v>0</v>
      </c>
      <c r="Q241" s="24">
        <v>0</v>
      </c>
      <c r="R241" s="25">
        <v>0</v>
      </c>
      <c r="S241" s="6" t="s">
        <v>253</v>
      </c>
    </row>
    <row r="242" spans="1:19" x14ac:dyDescent="0.25">
      <c r="A242" s="6" t="s">
        <v>261</v>
      </c>
      <c r="B242" s="9">
        <v>2</v>
      </c>
      <c r="C242" s="7">
        <f>250+80</f>
        <v>330</v>
      </c>
      <c r="D242" s="8" t="s">
        <v>42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2</v>
      </c>
      <c r="O242" s="10">
        <v>0</v>
      </c>
      <c r="P242" s="10">
        <v>0</v>
      </c>
      <c r="Q242" s="24">
        <v>0</v>
      </c>
      <c r="R242" s="25">
        <v>0</v>
      </c>
      <c r="S242" s="6" t="s">
        <v>253</v>
      </c>
    </row>
    <row r="243" spans="1:19" x14ac:dyDescent="0.25">
      <c r="A243" s="6" t="s">
        <v>262</v>
      </c>
      <c r="B243" s="9">
        <v>12</v>
      </c>
      <c r="C243" s="7">
        <v>7735</v>
      </c>
      <c r="D243" s="8">
        <v>34746</v>
      </c>
      <c r="E243" s="10">
        <v>0</v>
      </c>
      <c r="F243" s="10">
        <v>6</v>
      </c>
      <c r="G243" s="10">
        <v>0</v>
      </c>
      <c r="H243" s="10">
        <v>2</v>
      </c>
      <c r="I243" s="10">
        <v>2</v>
      </c>
      <c r="J243" s="10">
        <v>1</v>
      </c>
      <c r="K243" s="10">
        <v>1</v>
      </c>
      <c r="L243" s="10">
        <v>0</v>
      </c>
      <c r="M243" s="10">
        <v>1</v>
      </c>
      <c r="N243" s="10">
        <v>0</v>
      </c>
      <c r="O243" s="10">
        <v>2</v>
      </c>
      <c r="P243" s="10">
        <v>0</v>
      </c>
      <c r="Q243" s="24">
        <v>0</v>
      </c>
      <c r="R243" s="25">
        <v>0</v>
      </c>
      <c r="S243" s="6" t="s">
        <v>262</v>
      </c>
    </row>
    <row r="244" spans="1:19" x14ac:dyDescent="0.25">
      <c r="A244" s="6" t="s">
        <v>263</v>
      </c>
      <c r="B244" s="9">
        <v>24</v>
      </c>
      <c r="C244" s="7">
        <v>2679</v>
      </c>
      <c r="D244" s="8" t="s">
        <v>42</v>
      </c>
      <c r="E244" s="10">
        <v>4</v>
      </c>
      <c r="F244" s="10">
        <v>7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2</v>
      </c>
      <c r="M244" s="10">
        <v>12</v>
      </c>
      <c r="N244" s="10">
        <v>8</v>
      </c>
      <c r="O244" s="10">
        <v>2</v>
      </c>
      <c r="P244" s="10">
        <v>0</v>
      </c>
      <c r="Q244" s="24">
        <v>0</v>
      </c>
      <c r="R244" s="25">
        <v>21</v>
      </c>
      <c r="S244" s="6" t="s">
        <v>263</v>
      </c>
    </row>
    <row r="245" spans="1:19" x14ac:dyDescent="0.25">
      <c r="A245" s="6" t="s">
        <v>264</v>
      </c>
      <c r="B245" s="9">
        <v>4</v>
      </c>
      <c r="C245" s="7">
        <v>1399</v>
      </c>
      <c r="D245" s="8">
        <v>163140</v>
      </c>
      <c r="E245" s="10">
        <v>1</v>
      </c>
      <c r="F245" s="10">
        <v>0</v>
      </c>
      <c r="G245" s="10">
        <v>0</v>
      </c>
      <c r="H245" s="10">
        <v>1</v>
      </c>
      <c r="I245" s="10">
        <v>1</v>
      </c>
      <c r="J245" s="10">
        <v>1</v>
      </c>
      <c r="K245" s="10">
        <v>1</v>
      </c>
      <c r="L245" s="10">
        <v>2</v>
      </c>
      <c r="M245" s="10">
        <v>3</v>
      </c>
      <c r="N245" s="10">
        <v>1</v>
      </c>
      <c r="O245" s="10">
        <v>3</v>
      </c>
      <c r="P245" s="10">
        <v>3</v>
      </c>
      <c r="Q245" s="24">
        <v>0</v>
      </c>
      <c r="R245" s="25">
        <v>4</v>
      </c>
      <c r="S245" s="6" t="s">
        <v>264</v>
      </c>
    </row>
    <row r="246" spans="1:19" x14ac:dyDescent="0.25">
      <c r="A246" s="6" t="s">
        <v>265</v>
      </c>
      <c r="B246" s="9">
        <v>1</v>
      </c>
      <c r="C246" s="7">
        <v>100</v>
      </c>
      <c r="D246" s="8">
        <v>400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1</v>
      </c>
      <c r="N246" s="10">
        <v>0</v>
      </c>
      <c r="O246" s="10">
        <v>0</v>
      </c>
      <c r="P246" s="10">
        <v>0</v>
      </c>
      <c r="Q246" s="24">
        <v>0</v>
      </c>
      <c r="R246" s="25">
        <v>0</v>
      </c>
      <c r="S246" s="6" t="s">
        <v>264</v>
      </c>
    </row>
    <row r="247" spans="1:19" x14ac:dyDescent="0.25">
      <c r="A247" s="6" t="s">
        <v>266</v>
      </c>
      <c r="B247" s="9">
        <v>1</v>
      </c>
      <c r="C247" s="7">
        <v>4000</v>
      </c>
      <c r="D247" s="8">
        <v>15700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1</v>
      </c>
      <c r="N247" s="10">
        <v>1</v>
      </c>
      <c r="O247" s="10">
        <v>0</v>
      </c>
      <c r="P247" s="10">
        <v>0</v>
      </c>
      <c r="Q247" s="24">
        <v>0</v>
      </c>
      <c r="R247" s="25">
        <v>0</v>
      </c>
      <c r="S247" s="6" t="s">
        <v>264</v>
      </c>
    </row>
    <row r="248" spans="1:19" x14ac:dyDescent="0.25">
      <c r="A248" s="6" t="s">
        <v>267</v>
      </c>
      <c r="B248" s="9">
        <v>2</v>
      </c>
      <c r="C248" s="7">
        <v>710</v>
      </c>
      <c r="D248" s="8">
        <v>1650</v>
      </c>
      <c r="E248" s="10">
        <v>0</v>
      </c>
      <c r="F248" s="10">
        <v>1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1</v>
      </c>
      <c r="M248" s="10">
        <v>1</v>
      </c>
      <c r="N248" s="10">
        <v>2</v>
      </c>
      <c r="O248" s="10">
        <v>2</v>
      </c>
      <c r="P248" s="10">
        <v>1</v>
      </c>
      <c r="Q248" s="24">
        <v>0</v>
      </c>
      <c r="R248" s="25">
        <v>2</v>
      </c>
      <c r="S248" s="6" t="s">
        <v>264</v>
      </c>
    </row>
    <row r="249" spans="1:19" x14ac:dyDescent="0.25">
      <c r="A249" s="6" t="s">
        <v>268</v>
      </c>
      <c r="B249" s="9">
        <v>3</v>
      </c>
      <c r="C249" s="7">
        <v>769</v>
      </c>
      <c r="D249" s="8" t="s">
        <v>42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2</v>
      </c>
      <c r="N249" s="10">
        <v>2</v>
      </c>
      <c r="O249" s="10">
        <v>2</v>
      </c>
      <c r="P249" s="10">
        <v>0</v>
      </c>
      <c r="Q249" s="24">
        <v>0</v>
      </c>
      <c r="R249" s="25">
        <v>0</v>
      </c>
      <c r="S249" s="6" t="s">
        <v>269</v>
      </c>
    </row>
    <row r="250" spans="1:19" x14ac:dyDescent="0.25">
      <c r="A250" s="6" t="s">
        <v>270</v>
      </c>
      <c r="B250" s="9">
        <v>2</v>
      </c>
      <c r="C250" s="7">
        <v>360</v>
      </c>
      <c r="D250" s="8">
        <v>7200</v>
      </c>
      <c r="E250" s="10">
        <v>0</v>
      </c>
      <c r="F250" s="10">
        <v>2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2</v>
      </c>
      <c r="P250" s="10">
        <v>0</v>
      </c>
      <c r="Q250" s="24">
        <v>0</v>
      </c>
      <c r="R250" s="25">
        <v>0</v>
      </c>
      <c r="S250" s="6" t="s">
        <v>269</v>
      </c>
    </row>
    <row r="251" spans="1:19" x14ac:dyDescent="0.25">
      <c r="A251" s="6" t="s">
        <v>271</v>
      </c>
      <c r="B251" s="9">
        <v>4</v>
      </c>
      <c r="C251" s="7">
        <v>1581</v>
      </c>
      <c r="D251" s="8">
        <v>36896</v>
      </c>
      <c r="E251" s="10">
        <v>2</v>
      </c>
      <c r="F251" s="10">
        <v>1</v>
      </c>
      <c r="G251" s="10">
        <v>1</v>
      </c>
      <c r="H251" s="10">
        <v>1</v>
      </c>
      <c r="I251" s="10">
        <v>2</v>
      </c>
      <c r="J251" s="10">
        <v>0</v>
      </c>
      <c r="K251" s="10">
        <v>2</v>
      </c>
      <c r="L251" s="10">
        <v>1</v>
      </c>
      <c r="M251" s="10">
        <v>2</v>
      </c>
      <c r="N251" s="10">
        <v>1</v>
      </c>
      <c r="O251" s="10">
        <v>1</v>
      </c>
      <c r="P251" s="10">
        <v>1</v>
      </c>
      <c r="Q251" s="24">
        <v>0</v>
      </c>
      <c r="R251" s="25">
        <v>4</v>
      </c>
      <c r="S251" s="6" t="s">
        <v>271</v>
      </c>
    </row>
    <row r="252" spans="1:19" x14ac:dyDescent="0.25">
      <c r="A252" s="6" t="s">
        <v>272</v>
      </c>
      <c r="B252" s="9">
        <v>3</v>
      </c>
      <c r="C252" s="7">
        <v>220</v>
      </c>
      <c r="D252" s="8">
        <v>2500</v>
      </c>
      <c r="E252" s="10">
        <v>1</v>
      </c>
      <c r="F252" s="10">
        <v>1</v>
      </c>
      <c r="G252" s="10">
        <v>1</v>
      </c>
      <c r="H252" s="10">
        <v>0</v>
      </c>
      <c r="I252" s="10">
        <v>1</v>
      </c>
      <c r="J252" s="10">
        <v>0</v>
      </c>
      <c r="K252" s="10">
        <v>1</v>
      </c>
      <c r="L252" s="10">
        <v>0</v>
      </c>
      <c r="M252" s="10">
        <v>2</v>
      </c>
      <c r="N252" s="10">
        <v>1</v>
      </c>
      <c r="O252" s="10">
        <v>0</v>
      </c>
      <c r="P252" s="10">
        <v>1</v>
      </c>
      <c r="Q252" s="24">
        <v>0</v>
      </c>
      <c r="R252" s="25">
        <v>0</v>
      </c>
      <c r="S252" s="6" t="s">
        <v>271</v>
      </c>
    </row>
    <row r="253" spans="1:19" x14ac:dyDescent="0.25">
      <c r="A253" s="6" t="s">
        <v>273</v>
      </c>
      <c r="B253" s="9">
        <v>5</v>
      </c>
      <c r="C253" s="7">
        <v>1111</v>
      </c>
      <c r="D253" s="8">
        <v>36493</v>
      </c>
      <c r="E253" s="10">
        <v>1</v>
      </c>
      <c r="F253" s="10">
        <v>0</v>
      </c>
      <c r="G253" s="10">
        <v>1</v>
      </c>
      <c r="H253" s="10">
        <v>0</v>
      </c>
      <c r="I253" s="10">
        <v>1</v>
      </c>
      <c r="J253" s="10">
        <v>0</v>
      </c>
      <c r="K253" s="10">
        <v>1</v>
      </c>
      <c r="L253" s="10">
        <v>1</v>
      </c>
      <c r="M253" s="10">
        <v>4</v>
      </c>
      <c r="N253" s="10">
        <v>4</v>
      </c>
      <c r="O253" s="10">
        <v>1</v>
      </c>
      <c r="P253" s="10">
        <v>2</v>
      </c>
      <c r="Q253" s="24">
        <v>0</v>
      </c>
      <c r="R253" s="25">
        <v>5</v>
      </c>
      <c r="S253" s="6" t="s">
        <v>271</v>
      </c>
    </row>
    <row r="254" spans="1:19" x14ac:dyDescent="0.25">
      <c r="A254" s="6" t="s">
        <v>274</v>
      </c>
      <c r="B254" s="9">
        <v>3</v>
      </c>
      <c r="C254" s="7">
        <v>570</v>
      </c>
      <c r="D254" s="8" t="s">
        <v>42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1</v>
      </c>
      <c r="N254" s="10">
        <v>3</v>
      </c>
      <c r="O254" s="10">
        <v>0</v>
      </c>
      <c r="P254" s="10">
        <v>0</v>
      </c>
      <c r="Q254" s="24">
        <v>0</v>
      </c>
      <c r="R254" s="25">
        <v>3</v>
      </c>
      <c r="S254" s="6" t="s">
        <v>271</v>
      </c>
    </row>
    <row r="255" spans="1:19" x14ac:dyDescent="0.25">
      <c r="A255" s="6" t="s">
        <v>275</v>
      </c>
      <c r="B255" s="9">
        <v>3</v>
      </c>
      <c r="C255" s="7">
        <v>790</v>
      </c>
      <c r="D255" s="8" t="s">
        <v>42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3</v>
      </c>
      <c r="O255" s="10">
        <v>3</v>
      </c>
      <c r="P255" s="10">
        <v>0</v>
      </c>
      <c r="Q255" s="24">
        <v>0</v>
      </c>
      <c r="R255" s="25">
        <v>3</v>
      </c>
      <c r="S255" s="6" t="s">
        <v>271</v>
      </c>
    </row>
    <row r="256" spans="1:19" x14ac:dyDescent="0.25">
      <c r="A256" s="6" t="s">
        <v>276</v>
      </c>
      <c r="B256" s="9">
        <v>4</v>
      </c>
      <c r="C256" s="7">
        <v>920</v>
      </c>
      <c r="D256" s="8" t="s">
        <v>42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4</v>
      </c>
      <c r="N256" s="10">
        <v>1</v>
      </c>
      <c r="O256" s="10">
        <v>0</v>
      </c>
      <c r="P256" s="10">
        <v>1</v>
      </c>
      <c r="Q256" s="24">
        <v>0</v>
      </c>
      <c r="R256" s="25">
        <v>4</v>
      </c>
      <c r="S256" s="6" t="s">
        <v>271</v>
      </c>
    </row>
    <row r="257" spans="1:19" x14ac:dyDescent="0.25">
      <c r="A257" s="6" t="s">
        <v>277</v>
      </c>
      <c r="B257" s="9">
        <v>16</v>
      </c>
      <c r="C257" s="7">
        <v>7350</v>
      </c>
      <c r="D257" s="8">
        <v>7350</v>
      </c>
      <c r="E257" s="10">
        <v>3</v>
      </c>
      <c r="F257" s="10">
        <v>0</v>
      </c>
      <c r="G257" s="10">
        <v>4</v>
      </c>
      <c r="H257" s="10">
        <v>0</v>
      </c>
      <c r="I257" s="10">
        <v>3</v>
      </c>
      <c r="J257" s="10">
        <v>0</v>
      </c>
      <c r="K257" s="10">
        <v>0</v>
      </c>
      <c r="L257" s="10">
        <v>0</v>
      </c>
      <c r="M257" s="10">
        <v>4</v>
      </c>
      <c r="N257" s="10">
        <v>0</v>
      </c>
      <c r="O257" s="10">
        <v>1</v>
      </c>
      <c r="P257" s="10">
        <v>0</v>
      </c>
      <c r="Q257" s="24">
        <v>0</v>
      </c>
      <c r="R257" s="25">
        <v>16</v>
      </c>
      <c r="S257" s="6" t="s">
        <v>277</v>
      </c>
    </row>
    <row r="258" spans="1:19" x14ac:dyDescent="0.25">
      <c r="A258" s="6" t="s">
        <v>278</v>
      </c>
      <c r="B258" s="9">
        <v>15</v>
      </c>
      <c r="C258" s="7">
        <v>2592</v>
      </c>
      <c r="D258" s="8">
        <v>56310</v>
      </c>
      <c r="E258" s="10">
        <v>10</v>
      </c>
      <c r="F258" s="10">
        <v>2</v>
      </c>
      <c r="G258" s="10">
        <v>2</v>
      </c>
      <c r="H258" s="10">
        <v>4</v>
      </c>
      <c r="I258" s="10">
        <v>3</v>
      </c>
      <c r="J258" s="10">
        <v>3</v>
      </c>
      <c r="K258" s="10">
        <v>5</v>
      </c>
      <c r="L258" s="10">
        <v>4</v>
      </c>
      <c r="M258" s="10">
        <v>1</v>
      </c>
      <c r="N258" s="10">
        <v>3</v>
      </c>
      <c r="O258" s="10">
        <v>4</v>
      </c>
      <c r="P258" s="10">
        <v>10</v>
      </c>
      <c r="Q258" s="24">
        <v>0</v>
      </c>
      <c r="R258" s="25">
        <v>0</v>
      </c>
      <c r="S258" s="6" t="s">
        <v>278</v>
      </c>
    </row>
    <row r="259" spans="1:19" x14ac:dyDescent="0.25">
      <c r="A259" s="6" t="s">
        <v>279</v>
      </c>
      <c r="B259" s="9">
        <v>2</v>
      </c>
      <c r="C259" s="7">
        <v>175</v>
      </c>
      <c r="D259" s="8">
        <v>1200</v>
      </c>
      <c r="E259" s="10">
        <v>2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1</v>
      </c>
      <c r="N259" s="10">
        <v>1</v>
      </c>
      <c r="O259" s="10">
        <v>2</v>
      </c>
      <c r="P259" s="10">
        <v>0</v>
      </c>
      <c r="Q259" s="24">
        <v>0</v>
      </c>
      <c r="R259" s="25">
        <v>0</v>
      </c>
      <c r="S259" s="6" t="s">
        <v>278</v>
      </c>
    </row>
    <row r="260" spans="1:19" x14ac:dyDescent="0.25">
      <c r="A260" s="6" t="s">
        <v>280</v>
      </c>
      <c r="B260" s="9">
        <v>6</v>
      </c>
      <c r="C260" s="7">
        <v>1390</v>
      </c>
      <c r="D260" s="8" t="s">
        <v>42</v>
      </c>
      <c r="E260" s="10">
        <v>2</v>
      </c>
      <c r="F260" s="10">
        <v>0</v>
      </c>
      <c r="G260" s="10">
        <v>1</v>
      </c>
      <c r="H260" s="10">
        <v>1</v>
      </c>
      <c r="I260" s="10">
        <v>1</v>
      </c>
      <c r="J260" s="10">
        <v>0</v>
      </c>
      <c r="K260" s="10">
        <v>0</v>
      </c>
      <c r="L260" s="10">
        <v>0</v>
      </c>
      <c r="M260" s="10">
        <v>4</v>
      </c>
      <c r="N260" s="10">
        <v>3</v>
      </c>
      <c r="O260" s="10">
        <v>0</v>
      </c>
      <c r="P260" s="10">
        <v>0</v>
      </c>
      <c r="Q260" s="24">
        <v>0</v>
      </c>
      <c r="R260" s="25">
        <v>0</v>
      </c>
      <c r="S260" s="6" t="s">
        <v>278</v>
      </c>
    </row>
    <row r="261" spans="1:19" x14ac:dyDescent="0.25">
      <c r="A261" s="6" t="s">
        <v>281</v>
      </c>
      <c r="B261" s="9">
        <v>7</v>
      </c>
      <c r="C261" s="7">
        <v>923</v>
      </c>
      <c r="D261" s="8">
        <v>33700</v>
      </c>
      <c r="E261" s="10">
        <v>5</v>
      </c>
      <c r="F261" s="10">
        <v>0</v>
      </c>
      <c r="G261" s="10">
        <v>4</v>
      </c>
      <c r="H261" s="10">
        <v>4</v>
      </c>
      <c r="I261" s="10">
        <v>4</v>
      </c>
      <c r="J261" s="10">
        <v>0</v>
      </c>
      <c r="K261" s="10">
        <v>0</v>
      </c>
      <c r="L261" s="10">
        <v>0</v>
      </c>
      <c r="M261" s="10">
        <v>5</v>
      </c>
      <c r="N261" s="10">
        <v>1</v>
      </c>
      <c r="O261" s="10">
        <v>6</v>
      </c>
      <c r="P261" s="10">
        <v>6</v>
      </c>
      <c r="Q261" s="24">
        <v>0</v>
      </c>
      <c r="R261" s="25">
        <v>7</v>
      </c>
      <c r="S261" s="6" t="s">
        <v>278</v>
      </c>
    </row>
    <row r="262" spans="1:19" x14ac:dyDescent="0.25">
      <c r="A262" s="6" t="s">
        <v>282</v>
      </c>
      <c r="B262" s="9">
        <v>3</v>
      </c>
      <c r="C262" s="7">
        <v>1024</v>
      </c>
      <c r="D262" s="8">
        <v>18101</v>
      </c>
      <c r="E262" s="10">
        <v>1</v>
      </c>
      <c r="F262" s="10">
        <v>0</v>
      </c>
      <c r="G262" s="10">
        <v>0</v>
      </c>
      <c r="H262" s="10">
        <v>0</v>
      </c>
      <c r="I262" s="10">
        <v>1</v>
      </c>
      <c r="J262" s="10">
        <v>0</v>
      </c>
      <c r="K262" s="10">
        <v>1</v>
      </c>
      <c r="L262" s="10">
        <v>0</v>
      </c>
      <c r="M262" s="10">
        <v>1</v>
      </c>
      <c r="N262" s="10">
        <v>1</v>
      </c>
      <c r="O262" s="10">
        <v>1</v>
      </c>
      <c r="P262" s="10">
        <v>2</v>
      </c>
      <c r="Q262" s="24">
        <v>0</v>
      </c>
      <c r="R262" s="25">
        <v>0</v>
      </c>
      <c r="S262" s="6" t="s">
        <v>278</v>
      </c>
    </row>
    <row r="263" spans="1:19" x14ac:dyDescent="0.25">
      <c r="A263" s="6" t="s">
        <v>283</v>
      </c>
      <c r="B263" s="9">
        <v>5</v>
      </c>
      <c r="C263" s="7">
        <v>738</v>
      </c>
      <c r="D263" s="8">
        <v>9851</v>
      </c>
      <c r="E263" s="10">
        <v>1</v>
      </c>
      <c r="F263" s="10">
        <v>1</v>
      </c>
      <c r="G263" s="10">
        <v>1</v>
      </c>
      <c r="H263" s="10">
        <v>0</v>
      </c>
      <c r="I263" s="10">
        <v>1</v>
      </c>
      <c r="J263" s="10">
        <v>0</v>
      </c>
      <c r="K263" s="10">
        <v>1</v>
      </c>
      <c r="L263" s="10">
        <v>1</v>
      </c>
      <c r="M263" s="10">
        <v>2</v>
      </c>
      <c r="N263" s="10">
        <v>5</v>
      </c>
      <c r="O263" s="10">
        <v>0</v>
      </c>
      <c r="P263" s="10">
        <v>1</v>
      </c>
      <c r="Q263" s="24">
        <v>0</v>
      </c>
      <c r="R263" s="25">
        <v>0</v>
      </c>
      <c r="S263" s="6" t="s">
        <v>278</v>
      </c>
    </row>
    <row r="264" spans="1:19" x14ac:dyDescent="0.25">
      <c r="A264" s="6" t="s">
        <v>284</v>
      </c>
      <c r="B264" s="9">
        <v>1</v>
      </c>
      <c r="C264" s="7">
        <v>240</v>
      </c>
      <c r="D264" s="8">
        <v>2400</v>
      </c>
      <c r="E264" s="10">
        <v>1</v>
      </c>
      <c r="F264" s="10">
        <v>0</v>
      </c>
      <c r="G264" s="10">
        <v>1</v>
      </c>
      <c r="H264" s="10">
        <v>0</v>
      </c>
      <c r="I264" s="10">
        <v>0</v>
      </c>
      <c r="J264" s="10">
        <v>0</v>
      </c>
      <c r="K264" s="10">
        <v>1</v>
      </c>
      <c r="L264" s="10">
        <v>0</v>
      </c>
      <c r="M264" s="10">
        <v>1</v>
      </c>
      <c r="N264" s="10">
        <v>1</v>
      </c>
      <c r="O264" s="10">
        <v>0</v>
      </c>
      <c r="P264" s="10">
        <v>0</v>
      </c>
      <c r="Q264" s="24">
        <v>0</v>
      </c>
      <c r="R264" s="25">
        <v>0</v>
      </c>
      <c r="S264" s="6" t="s">
        <v>278</v>
      </c>
    </row>
    <row r="265" spans="1:19" x14ac:dyDescent="0.25">
      <c r="A265" s="6" t="s">
        <v>285</v>
      </c>
      <c r="B265" s="9">
        <v>13</v>
      </c>
      <c r="C265" s="7">
        <v>3537</v>
      </c>
      <c r="D265" s="8">
        <v>86350</v>
      </c>
      <c r="E265" s="10">
        <v>12</v>
      </c>
      <c r="F265" s="10">
        <v>2</v>
      </c>
      <c r="G265" s="10">
        <v>8</v>
      </c>
      <c r="H265" s="10">
        <v>2</v>
      </c>
      <c r="I265" s="10">
        <v>1</v>
      </c>
      <c r="J265" s="10">
        <v>1</v>
      </c>
      <c r="K265" s="10">
        <v>10</v>
      </c>
      <c r="L265" s="10">
        <v>1</v>
      </c>
      <c r="M265" s="10">
        <v>1</v>
      </c>
      <c r="N265" s="10">
        <v>0</v>
      </c>
      <c r="O265" s="10">
        <v>0</v>
      </c>
      <c r="P265" s="10">
        <v>5</v>
      </c>
      <c r="Q265" s="24">
        <v>0</v>
      </c>
      <c r="R265" s="25">
        <v>13</v>
      </c>
      <c r="S265" s="6" t="s">
        <v>285</v>
      </c>
    </row>
    <row r="266" spans="1:19" x14ac:dyDescent="0.25">
      <c r="A266" s="6" t="s">
        <v>286</v>
      </c>
      <c r="B266" s="9">
        <v>1</v>
      </c>
      <c r="C266" s="7">
        <v>31</v>
      </c>
      <c r="D266" s="8">
        <v>60</v>
      </c>
      <c r="E266" s="10">
        <v>1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1</v>
      </c>
      <c r="N266" s="10">
        <v>1</v>
      </c>
      <c r="O266" s="10">
        <v>1</v>
      </c>
      <c r="P266" s="10">
        <v>0</v>
      </c>
      <c r="Q266" s="24">
        <v>0</v>
      </c>
      <c r="R266" s="25">
        <v>0</v>
      </c>
      <c r="S266" s="6" t="s">
        <v>285</v>
      </c>
    </row>
    <row r="267" spans="1:19" x14ac:dyDescent="0.25">
      <c r="A267" s="6" t="s">
        <v>287</v>
      </c>
      <c r="B267" s="9">
        <v>1</v>
      </c>
      <c r="C267" s="7">
        <v>275</v>
      </c>
      <c r="D267" s="8" t="s">
        <v>42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1</v>
      </c>
      <c r="N267" s="10">
        <v>1</v>
      </c>
      <c r="O267" s="10">
        <v>0</v>
      </c>
      <c r="P267" s="10">
        <v>0</v>
      </c>
      <c r="Q267" s="24">
        <v>0</v>
      </c>
      <c r="R267" s="25">
        <v>0</v>
      </c>
      <c r="S267" s="6" t="s">
        <v>285</v>
      </c>
    </row>
    <row r="268" spans="1:19" x14ac:dyDescent="0.25">
      <c r="A268" s="6" t="s">
        <v>288</v>
      </c>
      <c r="B268" s="9">
        <v>5</v>
      </c>
      <c r="C268" s="7">
        <v>757</v>
      </c>
      <c r="D268" s="8">
        <v>5547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5</v>
      </c>
      <c r="N268" s="10">
        <v>1</v>
      </c>
      <c r="O268" s="10">
        <v>0</v>
      </c>
      <c r="P268" s="10">
        <v>1</v>
      </c>
      <c r="Q268" s="24">
        <v>0</v>
      </c>
      <c r="R268" s="25">
        <v>0</v>
      </c>
      <c r="S268" s="6" t="s">
        <v>285</v>
      </c>
    </row>
    <row r="269" spans="1:19" x14ac:dyDescent="0.25">
      <c r="A269" s="6" t="s">
        <v>289</v>
      </c>
      <c r="B269" s="9">
        <v>5</v>
      </c>
      <c r="C269" s="7">
        <v>978</v>
      </c>
      <c r="D269" s="8">
        <v>5671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1</v>
      </c>
      <c r="N269" s="10">
        <v>4</v>
      </c>
      <c r="O269" s="10">
        <v>0</v>
      </c>
      <c r="P269" s="10">
        <v>0</v>
      </c>
      <c r="Q269" s="24">
        <v>0</v>
      </c>
      <c r="R269" s="25">
        <v>0</v>
      </c>
      <c r="S269" s="6" t="s">
        <v>285</v>
      </c>
    </row>
    <row r="270" spans="1:19" x14ac:dyDescent="0.25">
      <c r="A270" s="6" t="s">
        <v>290</v>
      </c>
      <c r="B270" s="9">
        <v>4</v>
      </c>
      <c r="C270" s="7">
        <v>1641</v>
      </c>
      <c r="D270" s="8">
        <v>105500</v>
      </c>
      <c r="E270" s="10">
        <v>2</v>
      </c>
      <c r="F270" s="10">
        <v>0</v>
      </c>
      <c r="G270" s="10">
        <v>0</v>
      </c>
      <c r="H270" s="10">
        <v>2</v>
      </c>
      <c r="I270" s="10">
        <v>2</v>
      </c>
      <c r="J270" s="10">
        <v>1</v>
      </c>
      <c r="K270" s="10">
        <v>2</v>
      </c>
      <c r="L270" s="10">
        <v>3</v>
      </c>
      <c r="M270" s="10">
        <v>1</v>
      </c>
      <c r="N270" s="10">
        <v>0</v>
      </c>
      <c r="O270" s="10">
        <v>1</v>
      </c>
      <c r="P270" s="10">
        <v>3</v>
      </c>
      <c r="Q270" s="24">
        <v>0</v>
      </c>
      <c r="R270" s="25">
        <v>0</v>
      </c>
      <c r="S270" s="6" t="s">
        <v>285</v>
      </c>
    </row>
    <row r="271" spans="1:19" x14ac:dyDescent="0.25">
      <c r="A271" s="6" t="s">
        <v>291</v>
      </c>
      <c r="B271" s="9">
        <v>8</v>
      </c>
      <c r="C271" s="7">
        <v>490</v>
      </c>
      <c r="D271" s="8">
        <v>2360</v>
      </c>
      <c r="E271" s="10">
        <v>1</v>
      </c>
      <c r="F271" s="10">
        <v>1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5</v>
      </c>
      <c r="N271" s="10">
        <v>2</v>
      </c>
      <c r="O271" s="10">
        <v>0</v>
      </c>
      <c r="P271" s="10">
        <v>1</v>
      </c>
      <c r="Q271" s="24">
        <v>0</v>
      </c>
      <c r="R271" s="25">
        <v>0</v>
      </c>
      <c r="S271" s="6" t="s">
        <v>285</v>
      </c>
    </row>
    <row r="272" spans="1:19" x14ac:dyDescent="0.25">
      <c r="A272" s="6" t="s">
        <v>292</v>
      </c>
      <c r="B272" s="9">
        <v>6</v>
      </c>
      <c r="C272" s="7">
        <v>470</v>
      </c>
      <c r="D272" s="8">
        <v>4940</v>
      </c>
      <c r="E272" s="10">
        <v>4</v>
      </c>
      <c r="F272" s="10">
        <v>1</v>
      </c>
      <c r="G272" s="10">
        <v>3</v>
      </c>
      <c r="H272" s="10">
        <v>4</v>
      </c>
      <c r="I272" s="10">
        <v>4</v>
      </c>
      <c r="J272" s="10">
        <v>0</v>
      </c>
      <c r="K272" s="10">
        <v>3</v>
      </c>
      <c r="L272" s="10">
        <v>3</v>
      </c>
      <c r="M272" s="10">
        <v>1</v>
      </c>
      <c r="N272" s="10">
        <v>2</v>
      </c>
      <c r="O272" s="10">
        <v>1</v>
      </c>
      <c r="P272" s="10">
        <v>1</v>
      </c>
      <c r="Q272" s="24">
        <v>0</v>
      </c>
      <c r="R272" s="25">
        <v>0</v>
      </c>
      <c r="S272" s="6" t="s">
        <v>285</v>
      </c>
    </row>
    <row r="273" spans="1:19" x14ac:dyDescent="0.25">
      <c r="A273" s="6" t="s">
        <v>293</v>
      </c>
      <c r="B273" s="9">
        <v>6</v>
      </c>
      <c r="C273" s="7">
        <v>1634</v>
      </c>
      <c r="D273" s="8">
        <v>56160</v>
      </c>
      <c r="E273" s="10">
        <v>6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4</v>
      </c>
      <c r="L273" s="10">
        <v>2</v>
      </c>
      <c r="M273" s="10">
        <v>2</v>
      </c>
      <c r="N273" s="10">
        <v>2</v>
      </c>
      <c r="O273" s="10">
        <v>1</v>
      </c>
      <c r="P273" s="10">
        <v>2</v>
      </c>
      <c r="Q273" s="24">
        <v>0</v>
      </c>
      <c r="R273" s="25">
        <v>6</v>
      </c>
      <c r="S273" s="6" t="s">
        <v>293</v>
      </c>
    </row>
    <row r="274" spans="1:19" x14ac:dyDescent="0.25">
      <c r="A274" s="6" t="s">
        <v>294</v>
      </c>
      <c r="B274" s="9">
        <v>1</v>
      </c>
      <c r="C274" s="7">
        <v>740</v>
      </c>
      <c r="D274" s="8">
        <v>3180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1</v>
      </c>
      <c r="O274" s="10">
        <v>0</v>
      </c>
      <c r="P274" s="10">
        <v>0</v>
      </c>
      <c r="Q274" s="24">
        <v>0</v>
      </c>
      <c r="R274" s="25">
        <v>1</v>
      </c>
      <c r="S274" s="6" t="s">
        <v>293</v>
      </c>
    </row>
    <row r="275" spans="1:19" x14ac:dyDescent="0.25">
      <c r="A275" s="6" t="s">
        <v>295</v>
      </c>
      <c r="B275" s="9">
        <v>3</v>
      </c>
      <c r="C275" s="7">
        <v>1650</v>
      </c>
      <c r="D275" s="8">
        <v>13980</v>
      </c>
      <c r="E275" s="10">
        <v>0</v>
      </c>
      <c r="F275" s="10">
        <v>3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24">
        <v>0</v>
      </c>
      <c r="R275" s="25">
        <v>3</v>
      </c>
      <c r="S275" s="6" t="s">
        <v>293</v>
      </c>
    </row>
    <row r="276" spans="1:19" x14ac:dyDescent="0.25">
      <c r="A276" s="6" t="s">
        <v>296</v>
      </c>
      <c r="B276" s="9">
        <v>1</v>
      </c>
      <c r="C276" s="7">
        <v>2295</v>
      </c>
      <c r="D276" s="8">
        <v>4250</v>
      </c>
      <c r="E276" s="10">
        <v>1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1</v>
      </c>
      <c r="N276" s="10">
        <v>1</v>
      </c>
      <c r="O276" s="10">
        <v>0</v>
      </c>
      <c r="P276" s="10">
        <v>0</v>
      </c>
      <c r="Q276" s="24">
        <v>0</v>
      </c>
      <c r="R276" s="25">
        <v>0</v>
      </c>
      <c r="S276" s="6" t="s">
        <v>293</v>
      </c>
    </row>
    <row r="277" spans="1:19" x14ac:dyDescent="0.25">
      <c r="A277" s="6" t="s">
        <v>297</v>
      </c>
      <c r="B277" s="12">
        <v>16</v>
      </c>
      <c r="C277" s="10">
        <f>926+76.5+187+80+120+120+403+97.5+50+60+80+170+24+26+40</f>
        <v>2460</v>
      </c>
      <c r="D277" s="11" t="s">
        <v>42</v>
      </c>
      <c r="E277" s="12">
        <v>10</v>
      </c>
      <c r="F277" s="10">
        <v>1</v>
      </c>
      <c r="G277" s="10">
        <v>6</v>
      </c>
      <c r="H277" s="10">
        <v>2</v>
      </c>
      <c r="I277" s="10">
        <v>6</v>
      </c>
      <c r="J277" s="10">
        <v>0</v>
      </c>
      <c r="K277" s="10">
        <v>6</v>
      </c>
      <c r="L277" s="10">
        <v>1</v>
      </c>
      <c r="M277" s="10">
        <v>1</v>
      </c>
      <c r="N277" s="10">
        <v>1</v>
      </c>
      <c r="O277" s="10">
        <v>10</v>
      </c>
      <c r="P277" s="10">
        <v>7</v>
      </c>
      <c r="Q277" s="24">
        <v>0</v>
      </c>
      <c r="R277" s="25">
        <v>0</v>
      </c>
      <c r="S277" s="6" t="s">
        <v>293</v>
      </c>
    </row>
    <row r="278" spans="1:19" x14ac:dyDescent="0.25">
      <c r="A278" s="6" t="s">
        <v>298</v>
      </c>
      <c r="B278" s="9">
        <v>1</v>
      </c>
      <c r="C278" s="7">
        <v>56</v>
      </c>
      <c r="D278" s="11" t="s">
        <v>42</v>
      </c>
      <c r="E278" s="10">
        <v>1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1</v>
      </c>
      <c r="N278" s="10">
        <v>0</v>
      </c>
      <c r="O278" s="10">
        <v>1</v>
      </c>
      <c r="P278" s="10">
        <v>0</v>
      </c>
      <c r="Q278" s="24">
        <v>0</v>
      </c>
      <c r="R278" s="25">
        <v>0</v>
      </c>
      <c r="S278" s="6" t="s">
        <v>293</v>
      </c>
    </row>
    <row r="279" spans="1:19" x14ac:dyDescent="0.25">
      <c r="A279" s="6" t="s">
        <v>299</v>
      </c>
      <c r="B279" s="9">
        <v>1</v>
      </c>
      <c r="C279" s="7">
        <v>1150</v>
      </c>
      <c r="D279" s="11" t="s">
        <v>42</v>
      </c>
      <c r="E279" s="10">
        <v>1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1</v>
      </c>
      <c r="N279" s="10">
        <v>1</v>
      </c>
      <c r="O279" s="10">
        <v>1</v>
      </c>
      <c r="P279" s="10">
        <v>0</v>
      </c>
      <c r="Q279" s="24">
        <v>0</v>
      </c>
      <c r="R279" s="25">
        <v>0</v>
      </c>
      <c r="S279" s="6" t="s">
        <v>293</v>
      </c>
    </row>
    <row r="280" spans="1:19" x14ac:dyDescent="0.25">
      <c r="A280" s="13" t="s">
        <v>300</v>
      </c>
      <c r="B280" s="17">
        <v>3</v>
      </c>
      <c r="C280" s="15">
        <v>585</v>
      </c>
      <c r="D280" s="16">
        <v>5640</v>
      </c>
      <c r="E280" s="14">
        <v>3</v>
      </c>
      <c r="F280" s="14">
        <v>0</v>
      </c>
      <c r="G280" s="14">
        <v>2</v>
      </c>
      <c r="H280" s="14">
        <v>0</v>
      </c>
      <c r="I280" s="14">
        <v>3</v>
      </c>
      <c r="J280" s="14">
        <v>0</v>
      </c>
      <c r="K280" s="14">
        <v>2</v>
      </c>
      <c r="L280" s="14">
        <v>2</v>
      </c>
      <c r="M280" s="14">
        <v>2</v>
      </c>
      <c r="N280" s="14">
        <v>2</v>
      </c>
      <c r="O280" s="14">
        <v>0</v>
      </c>
      <c r="P280" s="14">
        <v>2</v>
      </c>
      <c r="Q280" s="27">
        <v>0</v>
      </c>
      <c r="R280" s="28">
        <v>2</v>
      </c>
      <c r="S280" s="13" t="s">
        <v>293</v>
      </c>
    </row>
    <row r="281" spans="1:19" x14ac:dyDescent="0.25">
      <c r="A281" s="18" t="s">
        <v>0</v>
      </c>
      <c r="B281" s="19">
        <f t="shared" ref="B281:R281" si="0">SUM(B6:B280)</f>
        <v>2028</v>
      </c>
      <c r="C281" s="19">
        <f t="shared" si="0"/>
        <v>472904</v>
      </c>
      <c r="D281" s="19">
        <f t="shared" si="0"/>
        <v>10435909</v>
      </c>
      <c r="E281" s="19">
        <f t="shared" si="0"/>
        <v>510</v>
      </c>
      <c r="F281" s="19">
        <f t="shared" si="0"/>
        <v>156</v>
      </c>
      <c r="G281" s="19">
        <f t="shared" si="0"/>
        <v>134</v>
      </c>
      <c r="H281" s="19">
        <f t="shared" si="0"/>
        <v>245</v>
      </c>
      <c r="I281" s="19">
        <f t="shared" si="0"/>
        <v>279</v>
      </c>
      <c r="J281" s="19">
        <f t="shared" si="0"/>
        <v>120</v>
      </c>
      <c r="K281" s="19">
        <f t="shared" si="0"/>
        <v>319</v>
      </c>
      <c r="L281" s="19">
        <f t="shared" si="0"/>
        <v>226</v>
      </c>
      <c r="M281" s="19">
        <f t="shared" si="0"/>
        <v>395</v>
      </c>
      <c r="N281" s="19">
        <f t="shared" si="0"/>
        <v>756</v>
      </c>
      <c r="O281" s="19">
        <f t="shared" si="0"/>
        <v>236</v>
      </c>
      <c r="P281" s="19">
        <f t="shared" si="0"/>
        <v>204</v>
      </c>
      <c r="Q281" s="19">
        <f t="shared" si="0"/>
        <v>208</v>
      </c>
      <c r="R281" s="19">
        <f t="shared" si="0"/>
        <v>620</v>
      </c>
      <c r="S281" s="20"/>
    </row>
    <row r="282" spans="1:19" x14ac:dyDescent="0.25">
      <c r="A282" s="21" t="s">
        <v>301</v>
      </c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</row>
    <row r="283" spans="1:19" x14ac:dyDescent="0.25">
      <c r="A283" s="22" t="s">
        <v>302</v>
      </c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</row>
  </sheetData>
  <mergeCells count="22">
    <mergeCell ref="A3:A5"/>
    <mergeCell ref="B3:D3"/>
    <mergeCell ref="E3:P3"/>
    <mergeCell ref="Q3:R3"/>
    <mergeCell ref="S3:S5"/>
    <mergeCell ref="B4:B5"/>
    <mergeCell ref="C4:C5"/>
    <mergeCell ref="D4:D5"/>
    <mergeCell ref="E4:E5"/>
    <mergeCell ref="F4:F5"/>
    <mergeCell ref="R4:R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VI.2.1.4A 2018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2020-11-11T12:07:04Z</dcterms:modified>
</cp:coreProperties>
</file>